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tabRatio="819" activeTab="4"/>
  </bookViews>
  <sheets>
    <sheet name="封面" sheetId="1" r:id="rId1"/>
    <sheet name="目录" sheetId="2" r:id="rId2"/>
    <sheet name="01-1" sheetId="3" r:id="rId3"/>
    <sheet name="01-2" sheetId="4" r:id="rId4"/>
    <sheet name="02" sheetId="5" r:id="rId5"/>
    <sheet name="03" sheetId="6" r:id="rId6"/>
    <sheet name="04" sheetId="7" r:id="rId7"/>
    <sheet name="05" sheetId="8" r:id="rId8"/>
    <sheet name="06" sheetId="9" r:id="rId9"/>
    <sheet name="07" sheetId="10" r:id="rId10"/>
    <sheet name="08" sheetId="11" r:id="rId11"/>
    <sheet name="09" sheetId="12" r:id="rId12"/>
    <sheet name="10-1" sheetId="13" r:id="rId13"/>
    <sheet name="10-2" sheetId="14" r:id="rId14"/>
    <sheet name="11" sheetId="15" r:id="rId15"/>
    <sheet name="12-1" sheetId="16" r:id="rId16"/>
    <sheet name="12-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28" r:id="rId28"/>
    <sheet name="24" sheetId="29" r:id="rId29"/>
    <sheet name="25" sheetId="30" r:id="rId30"/>
    <sheet name="26" sheetId="31" r:id="rId31"/>
    <sheet name="27" sheetId="32" r:id="rId32"/>
    <sheet name="28" sheetId="33" r:id="rId33"/>
    <sheet name="29" sheetId="34" r:id="rId34"/>
  </sheets>
  <externalReferences>
    <externalReference r:id="rId35"/>
    <externalReference r:id="rId36"/>
    <externalReference r:id="rId37"/>
    <externalReference r:id="rId38"/>
  </externalReferences>
  <definedNames>
    <definedName name="_xlnm._FilterDatabase" localSheetId="2" hidden="1">'01-1'!$A$4:$H$41</definedName>
    <definedName name="_xlnm._FilterDatabase" localSheetId="3" hidden="1">'01-2'!$A$4:$H$39</definedName>
    <definedName name="_xlnm._FilterDatabase" localSheetId="4" hidden="1">'02'!$A$4:$L$1336</definedName>
    <definedName name="_xlnm._FilterDatabase" localSheetId="5" hidden="1">'03'!$A$4:$H$37</definedName>
    <definedName name="_xlnm._FilterDatabase" localSheetId="6" hidden="1">'04'!$A$4:$I$280</definedName>
    <definedName name="_xlnm._FilterDatabase" localSheetId="7" hidden="1">'05'!$A$4:$G$45</definedName>
    <definedName name="_xlnm._FilterDatabase" localSheetId="8" hidden="1">'06'!$A$4:$G$29</definedName>
    <definedName name="_xlnm._FilterDatabase" localSheetId="9" hidden="1">'07'!$A$4:$G$39</definedName>
    <definedName name="_xlnm._FilterDatabase" localSheetId="10" hidden="1">'08'!$A$4:$G$23</definedName>
    <definedName name="_xlnm._FilterDatabase" localSheetId="11" hidden="1">'09'!$A$4:$G$20</definedName>
    <definedName name="_xlnm._FilterDatabase" localSheetId="12" hidden="1">'10-1'!$A$3:$F$40</definedName>
    <definedName name="_xlnm._FilterDatabase" localSheetId="13" hidden="1">'10-2'!$A$3:$F$39</definedName>
    <definedName name="_xlnm._FilterDatabase" localSheetId="15" hidden="1">'12-1'!$A$3:$F$41</definedName>
    <definedName name="_xlnm._FilterDatabase" localSheetId="16" hidden="1">'12-2'!$A$3:$F$44</definedName>
    <definedName name="_xlnm._FilterDatabase" localSheetId="17" hidden="1">'13'!$A$3:$G$1337</definedName>
    <definedName name="_xlnm._FilterDatabase" localSheetId="22" hidden="1">'18'!$A$3:$F$38</definedName>
    <definedName name="_xlnm._FilterDatabase" localSheetId="23" hidden="1">'19'!$A$3:$G$276</definedName>
    <definedName name="_xlnm._FilterDatabase" localSheetId="25" hidden="1">'21'!$A$3:$E$42</definedName>
    <definedName name="_xlnm._FilterDatabase" localSheetId="26" hidden="1">'22'!$A$3:$E$29</definedName>
    <definedName name="_xlnm._FilterDatabase" localSheetId="27" hidden="1">'23'!$A$3:$E$38</definedName>
    <definedName name="_xlnm._FilterDatabase" localSheetId="28" hidden="1">'24'!$A$3:$E$22</definedName>
    <definedName name="_xlnm._FilterDatabase" localSheetId="29" hidden="1">'25'!$A$3:$E$19</definedName>
    <definedName name="_xlnm._FilterDatabase" localSheetId="14" hidden="1">'11'!$A$3:$G$1331</definedName>
    <definedName name="_xlnm._FilterDatabase" localSheetId="18" hidden="1">'14'!$A$3:$E$24</definedName>
    <definedName name="_xlnm._FilterDatabase" localSheetId="21" hidden="1">'17'!$A$3:$C$31</definedName>
    <definedName name="_xlnm._FilterDatabase" localSheetId="24" hidden="1">'20'!$A$3:$E$18</definedName>
    <definedName name="_xlnm._FilterDatabase" localSheetId="30" hidden="1">'26'!$A$4:$H$4</definedName>
    <definedName name="_xlnm._FilterDatabase" localSheetId="33" hidden="1">'29'!$A$4:$L$4</definedName>
    <definedName name="_lst_r_地方财政预算表2015年全省汇总_10_科目编码名称" localSheetId="27">[1]_ESList!$A$1:$A$27</definedName>
    <definedName name="_lst_r_地方财政预算表2015年全省汇总_10_科目编码名称" localSheetId="28">[1]_ESList!$A$1:$A$27</definedName>
    <definedName name="_lst_r_地方财政预算表2015年全省汇总_10_科目编码名称" localSheetId="29">[1]_ESList!$A$1:$A$27</definedName>
    <definedName name="_lst_r_地方财政预算表2015年全省汇总_10_科目编码名称">[2]_ESList!$A$1:$A$27</definedName>
    <definedName name="_xlnm.Print_Area" localSheetId="2">'01-1'!$B$1:$G$42</definedName>
    <definedName name="_xlnm.Print_Area" localSheetId="3">'01-2'!$B$1:$G$40</definedName>
    <definedName name="_xlnm.Print_Area" localSheetId="4">'02'!$B$1:$G$1336</definedName>
    <definedName name="_xlnm.Print_Area" localSheetId="5">'03'!$B$1:$G$37</definedName>
    <definedName name="_xlnm.Print_Area" localSheetId="6">'04'!$B$1:$G$280</definedName>
    <definedName name="_xlnm.Print_Area" localSheetId="7">'05'!$A$1:$F$44</definedName>
    <definedName name="_xlnm.Print_Area" localSheetId="8">'06'!$A$1:$F$29</definedName>
    <definedName name="_xlnm.Print_Area" localSheetId="9">'07'!$A$1:$F$39</definedName>
    <definedName name="_xlnm.Print_Area" localSheetId="10">'08'!$A$1:$F$23</definedName>
    <definedName name="_xlnm.Print_Area" localSheetId="11">'09'!$A$1:$F$20</definedName>
    <definedName name="_xlnm.Print_Area" localSheetId="12">'10-1'!$B$1:$E$40</definedName>
    <definedName name="_xlnm.Print_Area" localSheetId="13">'10-2'!$B$1:$E$38</definedName>
    <definedName name="_xlnm.Print_Area" localSheetId="14">'11'!$B$1:$E$1331</definedName>
    <definedName name="_xlnm.Print_Area" localSheetId="15">'12-1'!$B$1:$E$41</definedName>
    <definedName name="_xlnm.Print_Area" localSheetId="16">'12-2'!$B$1:$E$44</definedName>
    <definedName name="_xlnm.Print_Area" localSheetId="17">'13'!$B$1:$E$1339</definedName>
    <definedName name="_xlnm.Print_Area" localSheetId="18">'14'!$A$1:$C$24</definedName>
    <definedName name="_xlnm.Print_Area" localSheetId="19">'15'!$A$1:$E$21</definedName>
    <definedName name="_xlnm.Print_Area" localSheetId="21">'17'!$A$1:$B$31</definedName>
    <definedName name="_xlnm.Print_Area" localSheetId="22">'18'!$B$1:$E$38</definedName>
    <definedName name="_xlnm.Print_Area" localSheetId="23">'19'!$B$1:$E$276</definedName>
    <definedName name="_xlnm.Print_Area" localSheetId="24">'20'!$A$1:$D$16</definedName>
    <definedName name="_xlnm.Print_Area" localSheetId="25">'21'!$A$1:$D$42</definedName>
    <definedName name="_xlnm.Print_Area" localSheetId="26">'22'!$A$1:$D$29</definedName>
    <definedName name="_xlnm.Print_Area" localSheetId="27">'23'!$A$1:$D$38</definedName>
    <definedName name="_xlnm.Print_Area" localSheetId="28">'24'!$A$1:$D$22</definedName>
    <definedName name="_xlnm.Print_Area" localSheetId="29">'25'!$A$1:$D$19</definedName>
    <definedName name="_xlnm.Print_Area" localSheetId="30">'26'!$A$1:$H$37</definedName>
    <definedName name="_xlnm.Print_Area" localSheetId="31">'27'!$A$1:$L$24</definedName>
    <definedName name="_xlnm.Print_Area" localSheetId="32">'28'!$A$1:$L$24</definedName>
    <definedName name="_xlnm.Print_Area" localSheetId="33">'29'!$A$1:$H$37</definedName>
    <definedName name="_xlnm.Print_Area" localSheetId="0">封面!$A$1:$C$7</definedName>
    <definedName name="_xlnm.Print_Area" localSheetId="1">目录!$A$1:$A$31</definedName>
    <definedName name="_xlnm.Print_Titles" localSheetId="2">'01-1'!$1:$4</definedName>
    <definedName name="_xlnm.Print_Titles" localSheetId="3">'01-2'!$1:$4</definedName>
    <definedName name="_xlnm.Print_Titles" localSheetId="4">'02'!$1:$4</definedName>
    <definedName name="_xlnm.Print_Titles" localSheetId="5">'03'!$1:$4</definedName>
    <definedName name="_xlnm.Print_Titles" localSheetId="6">'04'!$1:$4</definedName>
    <definedName name="_xlnm.Print_Titles" localSheetId="7">'05'!$1:$4</definedName>
    <definedName name="_xlnm.Print_Titles" localSheetId="8">'06'!$1:$4</definedName>
    <definedName name="_xlnm.Print_Titles" localSheetId="9">'07'!$1:$4</definedName>
    <definedName name="_xlnm.Print_Titles" localSheetId="10">'08'!$1:$4</definedName>
    <definedName name="_xlnm.Print_Titles" localSheetId="11">'09'!$1:$4</definedName>
    <definedName name="_xlnm.Print_Titles" localSheetId="12">'10-1'!$1:$3</definedName>
    <definedName name="_xlnm.Print_Titles" localSheetId="13">'10-2'!$1:$3</definedName>
    <definedName name="_xlnm.Print_Titles" localSheetId="14">'11'!$1:$3</definedName>
    <definedName name="_xlnm.Print_Titles" localSheetId="15">'12-1'!$1:$3</definedName>
    <definedName name="_xlnm.Print_Titles" localSheetId="16">'12-2'!$1:$3</definedName>
    <definedName name="_xlnm.Print_Titles" localSheetId="17">'13'!$1:$3</definedName>
    <definedName name="_xlnm.Print_Titles" localSheetId="18">'14'!$1:$3</definedName>
    <definedName name="_xlnm.Print_Titles" localSheetId="21">'17'!$1:$3</definedName>
    <definedName name="_xlnm.Print_Titles" localSheetId="22">'18'!$1:$3</definedName>
    <definedName name="_xlnm.Print_Titles" localSheetId="23">'19'!$1:$3</definedName>
    <definedName name="_xlnm.Print_Titles" localSheetId="24">'20'!$1:$3</definedName>
    <definedName name="_xlnm.Print_Titles" localSheetId="25">'21'!$1:$3</definedName>
    <definedName name="_xlnm.Print_Titles" localSheetId="26">'22'!$1:$3</definedName>
    <definedName name="_xlnm.Print_Titles" localSheetId="27">'23'!$1:$3</definedName>
    <definedName name="_xlnm.Print_Titles" localSheetId="30">'26'!$1:$4</definedName>
    <definedName name="_xlnm.Print_Titles" localSheetId="33">'29'!$1:$4</definedName>
    <definedName name="_xlnm.Print_Titles" localSheetId="1">目录!$1:$2</definedName>
    <definedName name="专项收入年初预算数" localSheetId="3">#REF!</definedName>
    <definedName name="专项收入年初预算数" localSheetId="4">#REF!</definedName>
    <definedName name="专项收入年初预算数" localSheetId="7">#REF!</definedName>
    <definedName name="专项收入年初预算数" localSheetId="8">#REF!</definedName>
    <definedName name="专项收入年初预算数" localSheetId="9">#REF!</definedName>
    <definedName name="专项收入年初预算数" localSheetId="10">#REF!</definedName>
    <definedName name="专项收入年初预算数" localSheetId="11">#REF!</definedName>
    <definedName name="专项收入年初预算数" localSheetId="13">#REF!</definedName>
    <definedName name="专项收入年初预算数" localSheetId="16">#REF!</definedName>
    <definedName name="专项收入年初预算数" localSheetId="25">#REF!</definedName>
    <definedName name="专项收入年初预算数" localSheetId="26">#REF!</definedName>
    <definedName name="专项收入年初预算数" localSheetId="27">#REF!</definedName>
    <definedName name="专项收入年初预算数" localSheetId="28">#REF!</definedName>
    <definedName name="专项收入年初预算数" localSheetId="29">#REF!</definedName>
    <definedName name="专项收入年初预算数">#REF!</definedName>
    <definedName name="专项收入全年预计数" localSheetId="3">#REF!</definedName>
    <definedName name="专项收入全年预计数" localSheetId="4">#REF!</definedName>
    <definedName name="专项收入全年预计数" localSheetId="7">#REF!</definedName>
    <definedName name="专项收入全年预计数" localSheetId="8">#REF!</definedName>
    <definedName name="专项收入全年预计数" localSheetId="9">#REF!</definedName>
    <definedName name="专项收入全年预计数" localSheetId="10">#REF!</definedName>
    <definedName name="专项收入全年预计数" localSheetId="11">#REF!</definedName>
    <definedName name="专项收入全年预计数" localSheetId="13">#REF!</definedName>
    <definedName name="专项收入全年预计数" localSheetId="16">#REF!</definedName>
    <definedName name="专项收入全年预计数" localSheetId="25">#REF!</definedName>
    <definedName name="专项收入全年预计数" localSheetId="26">#REF!</definedName>
    <definedName name="专项收入全年预计数" localSheetId="27">#REF!</definedName>
    <definedName name="专项收入全年预计数" localSheetId="28">#REF!</definedName>
    <definedName name="专项收入全年预计数" localSheetId="29">#REF!</definedName>
    <definedName name="专项收入全年预计数">#REF!</definedName>
  </definedNames>
  <calcPr calcId="144525" fullPrecision="0"/>
</workbook>
</file>

<file path=xl/sharedStrings.xml><?xml version="1.0" encoding="utf-8"?>
<sst xmlns="http://schemas.openxmlformats.org/spreadsheetml/2006/main" count="5817" uniqueCount="2082">
  <si>
    <t>云县十七届人大一次
会议文件（ 三 ）</t>
  </si>
  <si>
    <t>内部文件    注意保存</t>
  </si>
  <si>
    <t>云     县</t>
  </si>
  <si>
    <t xml:space="preserve">                                                                                                                                   </t>
  </si>
  <si>
    <t xml:space="preserve"> </t>
  </si>
  <si>
    <t>云县财政局编制</t>
  </si>
  <si>
    <t>目   录</t>
  </si>
  <si>
    <t>非打印区域（过程）</t>
  </si>
  <si>
    <t>表一</t>
  </si>
  <si>
    <t>单位：万元</t>
  </si>
  <si>
    <t>科目编码</t>
  </si>
  <si>
    <t>项目</t>
  </si>
  <si>
    <t>比较</t>
  </si>
  <si>
    <t>打印</t>
  </si>
  <si>
    <t>预算数</t>
  </si>
  <si>
    <t>执行数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</si>
  <si>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</si>
  <si>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</si>
  <si>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</si>
  <si>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</si>
  <si>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</si>
  <si>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</si>
  <si>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</si>
  <si>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</si>
  <si>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</si>
  <si>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</si>
  <si>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</si>
  <si>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</si>
  <si>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</si>
  <si>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</si>
  <si>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</si>
  <si>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</si>
  <si>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</si>
  <si>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</si>
  <si>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</si>
  <si>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</si>
  <si>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</si>
  <si>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</si>
  <si>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</si>
  <si>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</si>
  <si>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</si>
  <si>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</si>
  <si>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</si>
  <si>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</si>
  <si>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</si>
  <si>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</si>
  <si>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r>
      <rPr>
        <sz val="14"/>
        <rFont val="宋体"/>
        <charset val="134"/>
      </rPr>
      <t>10199</t>
    </r>
  </si>
  <si>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</si>
  <si>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</si>
  <si>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</si>
  <si>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</si>
  <si>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</si>
  <si>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</si>
  <si>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</si>
  <si>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</si>
  <si>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</si>
  <si>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</si>
  <si>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</si>
  <si>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</si>
  <si>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</si>
  <si>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</si>
  <si>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</si>
  <si>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</si>
  <si>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</si>
  <si>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</si>
  <si>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</si>
  <si>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</si>
  <si>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地方政府一般债务收入</t>
  </si>
  <si>
    <t>转移性收入</t>
  </si>
  <si>
    <t xml:space="preserve">   返还性收入</t>
  </si>
  <si>
    <t xml:space="preserve">   一般性转移支付收入</t>
  </si>
  <si>
    <t xml:space="preserve">   专项转移支付收入</t>
  </si>
  <si>
    <t xml:space="preserve">   上年结余收入</t>
  </si>
  <si>
    <t xml:space="preserve">   调入资金</t>
  </si>
  <si>
    <t xml:space="preserve">   接受其他地区援助收入</t>
  </si>
  <si>
    <t xml:space="preserve">   动用预算稳定调节基金</t>
  </si>
  <si>
    <t>各项收入合计</t>
  </si>
  <si>
    <t>201</t>
  </si>
  <si>
    <t>一、一般公共服务支出</t>
  </si>
  <si>
    <t>202</t>
  </si>
  <si>
    <t>二、外交支出</t>
  </si>
  <si>
    <t>203</t>
  </si>
  <si>
    <t>三、国防支出</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</si>
  <si>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</si>
  <si>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</si>
  <si>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</si>
  <si>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</si>
  <si>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</si>
  <si>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</si>
  <si>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</si>
  <si>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</si>
  <si>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</si>
  <si>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</si>
  <si>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</si>
  <si>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</si>
  <si>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</si>
  <si>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</si>
  <si>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</si>
  <si>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</si>
  <si>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</si>
  <si>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</si>
  <si>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</si>
  <si>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</si>
  <si>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</si>
  <si>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</si>
  <si>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</si>
  <si>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</si>
  <si>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</si>
  <si>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</si>
  <si>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</si>
  <si>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</si>
  <si>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</si>
  <si>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</si>
  <si>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</si>
  <si>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</si>
  <si>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</si>
  <si>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</si>
  <si>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</si>
  <si>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</si>
  <si>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</si>
  <si>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</si>
  <si>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</si>
  <si>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</si>
  <si>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</si>
  <si>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</si>
  <si>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</si>
  <si>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</si>
  <si>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</si>
  <si>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</si>
  <si>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</si>
  <si>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</si>
  <si>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</si>
  <si>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</si>
  <si>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</si>
  <si>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</si>
  <si>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表二</t>
  </si>
  <si>
    <t>类-款-项</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</si>
  <si>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</si>
  <si>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</si>
  <si>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</si>
  <si>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</si>
  <si>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</si>
  <si>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</si>
  <si>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</si>
  <si>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</si>
  <si>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</si>
  <si>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</si>
  <si>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</si>
  <si>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</si>
  <si>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</si>
  <si>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</si>
  <si>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</si>
  <si>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</si>
  <si>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</si>
  <si>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</si>
  <si>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</si>
  <si>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</si>
  <si>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</si>
  <si>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</si>
  <si>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</si>
  <si>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</si>
  <si>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</si>
  <si>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</si>
  <si>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</si>
  <si>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</si>
  <si>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</si>
  <si>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</si>
  <si>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</si>
  <si>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</si>
  <si>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</si>
  <si>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</si>
  <si>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</si>
  <si>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</si>
  <si>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</si>
  <si>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</si>
  <si>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</si>
  <si>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</si>
  <si>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</si>
  <si>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</si>
  <si>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</si>
  <si>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</si>
  <si>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</si>
  <si>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</si>
  <si>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</si>
  <si>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</si>
  <si>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</si>
  <si>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</si>
  <si>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</si>
  <si>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</si>
  <si>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</si>
  <si>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</si>
  <si>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</si>
  <si>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</si>
  <si>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</si>
  <si>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</si>
  <si>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</si>
  <si>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</si>
  <si>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</si>
  <si>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</si>
  <si>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</si>
  <si>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</si>
  <si>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</si>
  <si>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</si>
  <si>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行政运行▲</t>
  </si>
  <si>
    <t xml:space="preserve">     一般行政管理事务▲</t>
  </si>
  <si>
    <t xml:space="preserve">     机关服务▲</t>
  </si>
  <si>
    <t xml:space="preserve">     政府特殊津贴▲</t>
  </si>
  <si>
    <t xml:space="preserve">     资助留学回国人员▲</t>
  </si>
  <si>
    <t xml:space="preserve">     博士后日常经费▲</t>
  </si>
  <si>
    <t xml:space="preserve">     引进人才费用▲</t>
  </si>
  <si>
    <t xml:space="preserve">     事业运行▲</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</si>
  <si>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</si>
  <si>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</si>
  <si>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</si>
  <si>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</si>
  <si>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</si>
  <si>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</si>
  <si>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</si>
  <si>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</si>
  <si>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</si>
  <si>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</si>
  <si>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</si>
  <si>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</si>
  <si>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</si>
  <si>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</si>
  <si>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</si>
  <si>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</si>
  <si>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专利试点和产业化推进▲</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</si>
  <si>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</si>
  <si>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</si>
  <si>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</si>
  <si>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</si>
  <si>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</si>
  <si>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</si>
  <si>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</si>
  <si>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</si>
  <si>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</si>
  <si>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</si>
  <si>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</si>
  <si>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</si>
  <si>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</si>
  <si>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</si>
  <si>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</si>
  <si>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</si>
  <si>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</si>
  <si>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</si>
  <si>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</si>
  <si>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</si>
  <si>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</si>
  <si>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</si>
  <si>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</si>
  <si>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</si>
  <si>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人力资源事务</t>
  </si>
  <si>
    <t>行政运行</t>
  </si>
  <si>
    <t>一般行政管理事务</t>
  </si>
  <si>
    <t>机关服务</t>
  </si>
  <si>
    <t xml:space="preserve">     公务员事务</t>
  </si>
  <si>
    <t>政府特殊津贴</t>
  </si>
  <si>
    <t>资助留学回国人员</t>
  </si>
  <si>
    <t xml:space="preserve">     其他组织事务支出</t>
  </si>
  <si>
    <t>博士后日常经费</t>
  </si>
  <si>
    <t xml:space="preserve">   宣传事务</t>
  </si>
  <si>
    <t>引进人才费用</t>
  </si>
  <si>
    <t>事业运行</t>
  </si>
  <si>
    <t>其他人力资源事务支出</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</si>
  <si>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</si>
  <si>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</si>
  <si>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</si>
  <si>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</si>
  <si>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</si>
  <si>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</si>
  <si>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</si>
  <si>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</si>
  <si>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</si>
  <si>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</si>
  <si>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</si>
  <si>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</si>
  <si>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</si>
  <si>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</si>
  <si>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</si>
  <si>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</si>
  <si>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</si>
  <si>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</si>
  <si>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</si>
  <si>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</si>
  <si>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</si>
  <si>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</si>
  <si>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</si>
  <si>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</si>
  <si>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</si>
  <si>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</si>
  <si>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</si>
  <si>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</si>
  <si>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</si>
  <si>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</si>
  <si>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</si>
  <si>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</si>
  <si>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</si>
  <si>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</si>
  <si>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</si>
  <si>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</si>
  <si>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</si>
  <si>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</si>
  <si>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</si>
  <si>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</si>
  <si>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</si>
  <si>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</si>
  <si>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</si>
  <si>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</si>
  <si>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</si>
  <si>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</si>
  <si>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</si>
  <si>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</si>
  <si>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</si>
  <si>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</si>
  <si>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</si>
  <si>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</si>
  <si>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</si>
  <si>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</si>
  <si>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</si>
  <si>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</si>
  <si>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</si>
  <si>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</si>
  <si>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</si>
  <si>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</si>
  <si>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</si>
  <si>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</si>
  <si>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</si>
  <si>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</si>
  <si>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</si>
  <si>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</si>
  <si>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</si>
  <si>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</si>
  <si>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</si>
  <si>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</si>
  <si>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</si>
  <si>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</si>
  <si>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</si>
  <si>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</si>
  <si>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</si>
  <si>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</si>
  <si>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</si>
  <si>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</si>
  <si>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</si>
  <si>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</si>
  <si>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</si>
  <si>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</si>
  <si>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</si>
  <si>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</si>
  <si>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</si>
  <si>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</si>
  <si>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</si>
  <si>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</si>
  <si>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</si>
  <si>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</si>
  <si>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</si>
  <si>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</si>
  <si>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</si>
  <si>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</si>
  <si>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</si>
  <si>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</si>
  <si>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</si>
  <si>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</si>
  <si>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</si>
  <si>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</si>
  <si>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</si>
  <si>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</si>
  <si>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</si>
  <si>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</si>
  <si>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</si>
  <si>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</si>
  <si>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</si>
  <si>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</si>
  <si>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</si>
  <si>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</si>
  <si>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</si>
  <si>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</si>
  <si>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</si>
  <si>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</si>
  <si>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</si>
  <si>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</si>
  <si>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</si>
  <si>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</si>
  <si>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</si>
  <si>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</si>
  <si>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</si>
  <si>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</si>
  <si>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</si>
  <si>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</si>
  <si>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</si>
  <si>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</si>
  <si>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</si>
  <si>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</si>
  <si>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</si>
  <si>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</si>
  <si>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</si>
  <si>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</si>
  <si>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</si>
  <si>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</si>
  <si>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</si>
  <si>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</si>
  <si>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</si>
  <si>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</si>
  <si>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</si>
  <si>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</si>
  <si>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</si>
  <si>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</si>
  <si>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</si>
  <si>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</si>
  <si>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</si>
  <si>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</si>
  <si>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</si>
  <si>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</si>
  <si>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</si>
  <si>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</si>
  <si>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</si>
  <si>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</si>
  <si>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</si>
  <si>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</si>
  <si>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</si>
  <si>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</si>
  <si>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</si>
  <si>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</si>
  <si>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</si>
  <si>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</si>
  <si>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</si>
  <si>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</si>
  <si>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</si>
  <si>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</si>
  <si>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</si>
  <si>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</si>
  <si>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</si>
  <si>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</si>
  <si>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</si>
  <si>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</si>
  <si>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</si>
  <si>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</si>
  <si>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</si>
  <si>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</si>
  <si>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</si>
  <si>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</si>
  <si>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</si>
  <si>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</si>
  <si>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</si>
  <si>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</si>
  <si>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</si>
  <si>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</si>
  <si>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</si>
  <si>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</si>
  <si>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</si>
  <si>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</si>
  <si>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</si>
  <si>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</si>
  <si>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</si>
  <si>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</si>
  <si>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</si>
  <si>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</si>
  <si>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</si>
  <si>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</si>
  <si>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</si>
  <si>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</si>
  <si>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</si>
  <si>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</si>
  <si>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</si>
  <si>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</si>
  <si>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</si>
  <si>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</si>
  <si>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</si>
  <si>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</si>
  <si>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</si>
  <si>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</si>
  <si>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</si>
  <si>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</si>
  <si>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</si>
  <si>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</si>
  <si>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</si>
  <si>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</si>
  <si>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</si>
  <si>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</si>
  <si>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</si>
  <si>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</si>
  <si>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</si>
  <si>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</si>
  <si>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</si>
  <si>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</si>
  <si>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</si>
  <si>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</si>
  <si>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</si>
  <si>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</si>
  <si>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</si>
  <si>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</si>
  <si>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</si>
  <si>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</si>
  <si>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</si>
  <si>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</si>
  <si>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</si>
  <si>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</si>
  <si>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</si>
  <si>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</si>
  <si>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</si>
  <si>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</si>
  <si>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</si>
  <si>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</si>
  <si>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</si>
  <si>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</si>
  <si>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</si>
  <si>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</si>
  <si>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</si>
  <si>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</si>
  <si>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</si>
  <si>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</si>
  <si>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</si>
  <si>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</si>
  <si>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</si>
  <si>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</si>
  <si>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</si>
  <si>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</si>
  <si>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</si>
  <si>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</si>
  <si>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事业运行▼</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</si>
  <si>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</si>
  <si>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</si>
  <si>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</si>
  <si>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</si>
  <si>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</si>
  <si>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</si>
  <si>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</si>
  <si>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</si>
  <si>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</si>
  <si>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</si>
  <si>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</si>
  <si>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</si>
  <si>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</si>
  <si>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</si>
  <si>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</si>
  <si>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</si>
  <si>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</si>
  <si>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</si>
  <si>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</si>
  <si>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</si>
  <si>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</si>
  <si>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</si>
  <si>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</si>
  <si>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</si>
  <si>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</si>
  <si>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</si>
  <si>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</si>
  <si>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</si>
  <si>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</si>
  <si>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</si>
  <si>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</si>
  <si>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</si>
  <si>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</si>
  <si>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</si>
  <si>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</si>
  <si>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</si>
  <si>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</si>
  <si>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</si>
  <si>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</si>
  <si>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</si>
  <si>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</si>
  <si>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</si>
  <si>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</si>
  <si>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</si>
  <si>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</si>
  <si>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</si>
  <si>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</si>
  <si>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</si>
  <si>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</si>
  <si>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</si>
  <si>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</si>
  <si>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</si>
  <si>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</si>
  <si>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</si>
  <si>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</si>
  <si>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</si>
  <si>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</si>
  <si>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</si>
  <si>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</si>
  <si>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</si>
  <si>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</si>
  <si>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</si>
  <si>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</si>
  <si>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</si>
  <si>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</si>
  <si>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</si>
  <si>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</si>
  <si>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</si>
  <si>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</si>
  <si>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</si>
  <si>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</si>
  <si>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</si>
  <si>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</si>
  <si>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</si>
  <si>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</si>
  <si>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</si>
  <si>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</si>
  <si>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</si>
  <si>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</si>
  <si>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</si>
  <si>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</si>
  <si>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</si>
  <si>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</si>
  <si>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</si>
  <si>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</si>
  <si>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</si>
  <si>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</si>
  <si>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</si>
  <si>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</si>
  <si>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</si>
  <si>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</si>
  <si>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</si>
  <si>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</si>
  <si>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</si>
  <si>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</si>
  <si>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</si>
  <si>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</si>
  <si>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</si>
  <si>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</si>
  <si>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</si>
  <si>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</si>
  <si>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</si>
  <si>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</si>
  <si>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</si>
  <si>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</si>
  <si>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</si>
  <si>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</si>
  <si>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</si>
  <si>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</si>
  <si>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</si>
  <si>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</si>
  <si>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</si>
  <si>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</si>
  <si>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</si>
  <si>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</si>
  <si>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</si>
  <si>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</si>
  <si>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</si>
  <si>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</si>
  <si>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</si>
  <si>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</si>
  <si>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</si>
  <si>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</si>
  <si>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</si>
  <si>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</si>
  <si>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</si>
  <si>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</si>
  <si>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</si>
  <si>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</si>
  <si>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</si>
  <si>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</si>
  <si>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</si>
  <si>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</si>
  <si>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</si>
  <si>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</si>
  <si>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</si>
  <si>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</si>
  <si>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</si>
  <si>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</si>
  <si>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</si>
  <si>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</si>
  <si>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</si>
  <si>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</si>
  <si>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</si>
  <si>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</si>
  <si>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</si>
  <si>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</si>
  <si>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</si>
  <si>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</si>
  <si>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</si>
  <si>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</si>
  <si>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</si>
  <si>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</si>
  <si>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</si>
  <si>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</si>
  <si>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</si>
  <si>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</si>
  <si>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</si>
  <si>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</si>
  <si>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</si>
  <si>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</si>
  <si>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</si>
  <si>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</si>
  <si>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</si>
  <si>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</si>
  <si>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</si>
  <si>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</si>
  <si>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</si>
  <si>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</si>
  <si>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</si>
  <si>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</si>
  <si>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</si>
  <si>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</si>
  <si>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</si>
  <si>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</si>
  <si>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</si>
  <si>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</si>
  <si>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</si>
  <si>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</si>
  <si>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</si>
  <si>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</si>
  <si>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</si>
  <si>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</si>
  <si>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</si>
  <si>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</si>
  <si>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</si>
  <si>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</si>
  <si>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</si>
  <si>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</si>
  <si>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</si>
  <si>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</si>
  <si>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</si>
  <si>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</si>
  <si>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</si>
  <si>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</si>
  <si>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</si>
  <si>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</si>
  <si>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</si>
  <si>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</si>
  <si>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</si>
  <si>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</si>
  <si>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</si>
  <si>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</si>
  <si>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</si>
  <si>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</si>
  <si>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</si>
  <si>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</si>
  <si>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</si>
  <si>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</si>
  <si>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</si>
  <si>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</si>
  <si>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</si>
  <si>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</si>
  <si>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</si>
  <si>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</si>
  <si>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</si>
  <si>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</si>
  <si>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</si>
  <si>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</si>
  <si>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</si>
  <si>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</si>
  <si>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</si>
  <si>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</si>
  <si>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</si>
  <si>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</si>
  <si>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</si>
  <si>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</si>
  <si>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</si>
  <si>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</si>
  <si>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</si>
  <si>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</si>
  <si>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</si>
  <si>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</si>
  <si>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</si>
  <si>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</si>
  <si>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</si>
  <si>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</si>
  <si>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</si>
  <si>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</si>
  <si>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</si>
  <si>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</si>
  <si>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</si>
  <si>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</si>
  <si>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</si>
  <si>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</si>
  <si>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</si>
  <si>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</si>
  <si>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</si>
  <si>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</si>
  <si>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</si>
  <si>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</si>
  <si>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</si>
  <si>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</si>
  <si>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</si>
  <si>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</si>
  <si>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</si>
  <si>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</si>
  <si>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</si>
  <si>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</si>
  <si>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</si>
  <si>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</si>
  <si>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</si>
  <si>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</si>
  <si>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</si>
  <si>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</si>
  <si>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</si>
  <si>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</si>
  <si>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</si>
  <si>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</si>
  <si>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</si>
  <si>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</si>
  <si>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</si>
  <si>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</si>
  <si>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</si>
  <si>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</si>
  <si>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</si>
  <si>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</si>
  <si>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</si>
  <si>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</si>
  <si>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</si>
  <si>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</si>
  <si>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</si>
  <si>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</si>
  <si>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</si>
  <si>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</si>
  <si>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</si>
  <si>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</si>
  <si>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</si>
  <si>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</si>
  <si>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</si>
  <si>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</si>
  <si>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</si>
  <si>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</si>
  <si>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</si>
  <si>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</si>
  <si>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</si>
  <si>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</si>
  <si>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</si>
  <si>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</si>
  <si>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</si>
  <si>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</si>
  <si>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</si>
  <si>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</si>
  <si>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</si>
  <si>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</si>
  <si>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</si>
  <si>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</si>
  <si>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</si>
  <si>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</si>
  <si>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</si>
  <si>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</si>
  <si>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</si>
  <si>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</si>
  <si>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</si>
  <si>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</si>
  <si>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</si>
  <si>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</si>
  <si>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</si>
  <si>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</si>
  <si>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</si>
  <si>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</si>
  <si>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</si>
  <si>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</si>
  <si>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</si>
  <si>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</si>
  <si>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</si>
  <si>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</si>
  <si>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</si>
  <si>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</si>
  <si>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</si>
  <si>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</si>
  <si>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</si>
  <si>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</si>
  <si>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</si>
  <si>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</si>
  <si>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</si>
  <si>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</si>
  <si>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</si>
  <si>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</si>
  <si>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</si>
  <si>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</si>
  <si>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</si>
  <si>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</si>
  <si>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</si>
  <si>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</si>
  <si>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</si>
  <si>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</si>
  <si>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</si>
  <si>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</si>
  <si>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</si>
  <si>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</si>
  <si>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</si>
  <si>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</si>
  <si>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</si>
  <si>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</si>
  <si>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</si>
  <si>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</si>
  <si>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</si>
  <si>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</si>
  <si>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</si>
  <si>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</si>
  <si>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</si>
  <si>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</si>
  <si>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</si>
  <si>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</si>
  <si>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</si>
  <si>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</si>
  <si>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</si>
  <si>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</si>
  <si>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</si>
  <si>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</si>
  <si>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</si>
  <si>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</si>
  <si>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</si>
  <si>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</si>
  <si>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</si>
  <si>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</si>
  <si>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</si>
  <si>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</si>
  <si>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</si>
  <si>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</si>
  <si>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</si>
  <si>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</si>
  <si>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</si>
  <si>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</si>
  <si>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</si>
  <si>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</si>
  <si>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</si>
  <si>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</si>
  <si>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</si>
  <si>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</si>
  <si>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</si>
  <si>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</si>
  <si>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</si>
  <si>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</si>
  <si>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</si>
  <si>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</si>
  <si>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</si>
  <si>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</si>
  <si>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</si>
  <si>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</si>
  <si>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</si>
  <si>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</si>
  <si>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</si>
  <si>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</si>
  <si>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</si>
  <si>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</si>
  <si>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</si>
  <si>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</si>
  <si>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</si>
  <si>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</si>
  <si>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</si>
  <si>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</si>
  <si>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</si>
  <si>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</si>
  <si>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</si>
  <si>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</si>
  <si>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</si>
  <si>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</si>
  <si>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无线电及信息通信监管★</t>
  </si>
  <si>
    <t xml:space="preserve">     工业和信息产业战略研究与标准制定▲</t>
  </si>
  <si>
    <t xml:space="preserve">     工业和信息产业支持▲</t>
  </si>
  <si>
    <t xml:space="preserve">     电子专项工程▲</t>
  </si>
  <si>
    <t xml:space="preserve">     行业监管▲</t>
  </si>
  <si>
    <t xml:space="preserve">     技术基础研究▲</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</si>
  <si>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</si>
  <si>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</si>
  <si>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</si>
  <si>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</si>
  <si>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</si>
  <si>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</si>
  <si>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</si>
  <si>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</si>
  <si>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</si>
  <si>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</si>
  <si>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</si>
  <si>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</si>
  <si>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</si>
  <si>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</si>
  <si>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</si>
  <si>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</si>
  <si>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</si>
  <si>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</si>
  <si>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</si>
  <si>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</si>
  <si>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</si>
  <si>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</si>
  <si>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</si>
  <si>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</si>
  <si>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</si>
  <si>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</si>
  <si>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</si>
  <si>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</si>
  <si>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</si>
  <si>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</si>
  <si>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</si>
  <si>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</si>
  <si>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</si>
  <si>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</si>
  <si>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</si>
  <si>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</si>
  <si>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</si>
  <si>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</si>
  <si>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</si>
  <si>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</si>
  <si>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</si>
  <si>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</si>
  <si>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</si>
  <si>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</si>
  <si>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</si>
  <si>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</si>
  <si>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</si>
  <si>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</si>
  <si>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</si>
  <si>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</si>
  <si>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</si>
  <si>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</si>
  <si>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</si>
  <si>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</si>
  <si>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</si>
  <si>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</si>
  <si>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</si>
  <si>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</si>
  <si>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</si>
  <si>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</si>
  <si>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</si>
  <si>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</si>
  <si>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</si>
  <si>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</si>
  <si>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</si>
  <si>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</si>
  <si>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</si>
  <si>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</si>
  <si>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</si>
  <si>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</si>
  <si>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</si>
  <si>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</si>
  <si>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</si>
  <si>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</si>
  <si>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</si>
  <si>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</si>
  <si>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</si>
  <si>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</si>
  <si>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</si>
  <si>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</si>
  <si>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</si>
  <si>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</si>
  <si>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</si>
  <si>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</si>
  <si>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</si>
  <si>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</si>
  <si>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</si>
  <si>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</si>
  <si>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</si>
  <si>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</si>
  <si>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</si>
  <si>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</si>
  <si>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</si>
  <si>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</si>
  <si>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</si>
  <si>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</si>
  <si>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</si>
  <si>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</si>
  <si>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</si>
  <si>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</si>
  <si>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</si>
  <si>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</si>
  <si>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</si>
  <si>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</si>
  <si>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</si>
  <si>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</si>
  <si>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</si>
  <si>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</si>
  <si>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</si>
  <si>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</si>
  <si>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</si>
  <si>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</si>
  <si>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</si>
  <si>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</si>
  <si>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</si>
  <si>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</si>
  <si>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</si>
  <si>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</si>
  <si>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</si>
  <si>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</si>
  <si>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</si>
  <si>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</si>
  <si>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</si>
  <si>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</si>
  <si>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</si>
  <si>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</si>
  <si>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</si>
  <si>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</si>
  <si>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</si>
  <si>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</si>
  <si>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</si>
  <si>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</si>
  <si>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</si>
  <si>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</si>
  <si>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</si>
  <si>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</si>
  <si>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</si>
  <si>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</si>
  <si>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</si>
  <si>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</si>
  <si>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</si>
  <si>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</si>
  <si>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</si>
  <si>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</si>
  <si>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</si>
  <si>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</si>
  <si>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</si>
  <si>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</si>
  <si>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</si>
  <si>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</si>
  <si>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</si>
  <si>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</si>
  <si>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</si>
  <si>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</si>
  <si>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</si>
  <si>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</si>
  <si>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</si>
  <si>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</si>
  <si>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</si>
  <si>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</si>
  <si>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</si>
  <si>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</si>
  <si>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</si>
  <si>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</si>
  <si>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</si>
  <si>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</si>
  <si>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</si>
  <si>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</si>
  <si>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</si>
  <si>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</si>
  <si>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</si>
  <si>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</si>
  <si>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</si>
  <si>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</si>
  <si>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</si>
  <si>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</si>
  <si>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</si>
  <si>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</si>
  <si>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</si>
  <si>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</si>
  <si>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</si>
  <si>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</si>
  <si>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</si>
  <si>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</si>
  <si>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</si>
  <si>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</si>
  <si>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</si>
  <si>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</si>
  <si>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</si>
  <si>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</si>
  <si>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</si>
  <si>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</si>
  <si>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</si>
  <si>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</si>
  <si>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</si>
  <si>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</si>
  <si>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</si>
  <si>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</si>
  <si>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</si>
  <si>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</si>
  <si>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</si>
  <si>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</si>
  <si>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</si>
  <si>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</si>
  <si>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</si>
  <si>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</si>
  <si>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</si>
  <si>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</si>
  <si>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</si>
  <si>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</si>
  <si>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</si>
  <si>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</si>
  <si>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</si>
  <si>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</si>
  <si>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</si>
  <si>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</si>
  <si>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表三</t>
  </si>
  <si>
    <t>1030102</t>
  </si>
  <si>
    <t>一、农网还贷资金收入</t>
  </si>
  <si>
    <t>1030129</t>
  </si>
  <si>
    <t>二、国家电影事业发展专项资金收入</t>
  </si>
  <si>
    <t>1030146</t>
  </si>
  <si>
    <t>三、国有土地收益基金收入</t>
  </si>
  <si>
    <t>1030147</t>
  </si>
  <si>
    <t>四、农业土地开发资金收入</t>
  </si>
  <si>
    <t>1030148</t>
  </si>
  <si>
    <t>五、国有土地使用权出让收入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</si>
  <si>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</si>
  <si>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</si>
  <si>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</si>
  <si>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</si>
  <si>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</si>
  <si>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</si>
  <si>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</si>
  <si>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</si>
  <si>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</si>
  <si>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</si>
  <si>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</si>
  <si>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六、大中型水库库区基金收入</t>
  </si>
  <si>
    <t>1030155</t>
  </si>
  <si>
    <t>七、彩票公益金收入</t>
  </si>
  <si>
    <t>103015501</t>
  </si>
  <si>
    <t xml:space="preserve">   福利彩票公益金收入</t>
  </si>
  <si>
    <t>103015502</t>
  </si>
  <si>
    <t xml:space="preserve">   体育彩票公益金收入</t>
  </si>
  <si>
    <t>1030156</t>
  </si>
  <si>
    <t>八、城市基础设施配套费收入</t>
  </si>
  <si>
    <t>1030157</t>
  </si>
  <si>
    <t>九、小型水库移民扶助基金收入</t>
  </si>
  <si>
    <t>1030158</t>
  </si>
  <si>
    <t>十、国家重大水利工程建设基金收入</t>
  </si>
  <si>
    <t>1030159</t>
  </si>
  <si>
    <t>十一、车辆通行费</t>
  </si>
  <si>
    <t>1030178</t>
  </si>
  <si>
    <t>十二、污水处理费收入</t>
  </si>
  <si>
    <t>1030180</t>
  </si>
  <si>
    <t>十三、彩票发行机构和彩票销售机构的业务费用</t>
  </si>
  <si>
    <t>1030199</t>
  </si>
  <si>
    <t>十四、其他政府性基金收入</t>
  </si>
  <si>
    <t>10310</t>
  </si>
  <si>
    <t>十五、专项债券对应项目专项收入</t>
  </si>
  <si>
    <t>全县政府性基金预算收入</t>
  </si>
  <si>
    <t>地方政府专项债务收入</t>
  </si>
  <si>
    <t xml:space="preserve">   政府性基金转移支付收入</t>
  </si>
  <si>
    <t xml:space="preserve">     政府性基金补助收入</t>
  </si>
  <si>
    <t xml:space="preserve">     抗疫特别国债转移支付收入▲</t>
  </si>
  <si>
    <t>注：▲为2021年删除科目</t>
  </si>
  <si>
    <t>表四</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</si>
  <si>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</si>
  <si>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</si>
  <si>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</si>
  <si>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</si>
  <si>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</si>
  <si>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</si>
  <si>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</si>
  <si>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</si>
  <si>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</si>
  <si>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</si>
  <si>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</si>
  <si>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 </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</si>
  <si>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</si>
  <si>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</si>
  <si>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</si>
  <si>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</si>
  <si>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</si>
  <si>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</si>
  <si>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</si>
  <si>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</si>
  <si>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</si>
  <si>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</si>
  <si>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</si>
  <si>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</si>
  <si>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</si>
  <si>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</si>
  <si>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</si>
  <si>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</si>
  <si>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</si>
  <si>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</si>
  <si>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</si>
  <si>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</si>
  <si>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</si>
  <si>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</si>
  <si>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</si>
  <si>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</si>
  <si>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</si>
  <si>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</si>
  <si>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</si>
  <si>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</si>
  <si>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</si>
  <si>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</si>
  <si>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</si>
  <si>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</si>
  <si>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</si>
  <si>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</si>
  <si>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</si>
  <si>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</si>
  <si>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</si>
  <si>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</si>
  <si>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</si>
  <si>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</si>
  <si>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</si>
  <si>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</si>
  <si>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</si>
  <si>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</si>
  <si>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</si>
  <si>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</si>
  <si>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</si>
  <si>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</si>
  <si>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</si>
  <si>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</si>
  <si>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</si>
  <si>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</si>
  <si>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</si>
  <si>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</si>
  <si>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</si>
  <si>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</si>
  <si>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</si>
  <si>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</si>
  <si>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</si>
  <si>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</si>
  <si>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</si>
  <si>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</si>
  <si>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</si>
  <si>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</si>
  <si>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</si>
  <si>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</si>
  <si>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</si>
  <si>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</si>
  <si>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</si>
  <si>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</si>
  <si>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</si>
  <si>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</si>
  <si>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</si>
  <si>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</si>
  <si>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</si>
  <si>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</si>
  <si>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</si>
  <si>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</si>
  <si>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</si>
  <si>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</si>
  <si>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</si>
  <si>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</si>
  <si>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</si>
  <si>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</si>
  <si>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</si>
  <si>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</si>
  <si>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</si>
  <si>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</si>
  <si>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</si>
  <si>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</si>
  <si>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</si>
  <si>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</si>
  <si>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</si>
  <si>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</si>
  <si>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</si>
  <si>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</si>
  <si>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</si>
  <si>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</si>
  <si>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</si>
  <si>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</si>
  <si>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</si>
  <si>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</si>
  <si>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</si>
  <si>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</si>
  <si>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</si>
  <si>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</si>
  <si>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</si>
  <si>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</si>
  <si>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</si>
  <si>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</si>
  <si>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</si>
  <si>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</si>
  <si>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</si>
  <si>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</si>
  <si>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</si>
  <si>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</si>
  <si>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</si>
  <si>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</si>
  <si>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</si>
  <si>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</si>
  <si>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</si>
  <si>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</si>
  <si>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</si>
  <si>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</si>
  <si>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</si>
  <si>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</si>
  <si>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</si>
  <si>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</si>
  <si>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</si>
  <si>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</si>
  <si>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</si>
  <si>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</si>
  <si>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</si>
  <si>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</si>
  <si>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</si>
  <si>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</si>
  <si>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</si>
  <si>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</si>
  <si>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</si>
  <si>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</si>
  <si>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</si>
  <si>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</si>
  <si>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</si>
  <si>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</si>
  <si>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</si>
  <si>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</si>
  <si>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</si>
  <si>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</si>
  <si>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</si>
  <si>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</si>
  <si>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</si>
  <si>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</si>
  <si>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</si>
  <si>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</si>
  <si>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</si>
  <si>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</si>
  <si>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</si>
  <si>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</si>
  <si>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</si>
  <si>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</si>
  <si>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</si>
  <si>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</si>
  <si>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</si>
  <si>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</si>
  <si>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</si>
  <si>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</si>
  <si>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</si>
  <si>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</si>
  <si>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</si>
  <si>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</si>
  <si>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</si>
  <si>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</si>
  <si>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</si>
  <si>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</si>
  <si>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</si>
  <si>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</si>
  <si>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</si>
  <si>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</si>
  <si>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</si>
  <si>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</si>
  <si>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</si>
  <si>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</si>
  <si>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</si>
  <si>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</si>
  <si>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</si>
  <si>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</si>
  <si>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</si>
  <si>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</si>
  <si>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</si>
  <si>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</si>
  <si>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</si>
  <si>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</si>
  <si>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</si>
  <si>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</si>
  <si>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</si>
  <si>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</si>
  <si>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</si>
  <si>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</si>
  <si>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</si>
  <si>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</si>
  <si>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</si>
  <si>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</si>
  <si>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</si>
  <si>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</si>
  <si>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</si>
  <si>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</si>
  <si>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</si>
  <si>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全县政府性基金支出</t>
  </si>
  <si>
    <t>230</t>
  </si>
  <si>
    <t>23004</t>
  </si>
  <si>
    <t xml:space="preserve">   政府性基金转移支付</t>
  </si>
  <si>
    <t>2300403</t>
  </si>
  <si>
    <t xml:space="preserve">     抗疫特别国债转移支付支出</t>
  </si>
  <si>
    <t>2300404</t>
  </si>
  <si>
    <t xml:space="preserve">     科学技术▼</t>
  </si>
  <si>
    <t>2300405</t>
  </si>
  <si>
    <t xml:space="preserve">     文化旅游体育与传媒▼</t>
  </si>
  <si>
    <t>2300406</t>
  </si>
  <si>
    <t xml:space="preserve">     社会保障和就业▼</t>
  </si>
  <si>
    <t>2300407</t>
  </si>
  <si>
    <t xml:space="preserve">     节能环保▼</t>
  </si>
  <si>
    <t>2300408</t>
  </si>
  <si>
    <t xml:space="preserve">     城乡社区▼</t>
  </si>
  <si>
    <t>2300409</t>
  </si>
  <si>
    <t xml:space="preserve">     农林水▼</t>
  </si>
  <si>
    <t>2300410</t>
  </si>
  <si>
    <t xml:space="preserve">     交通运输▼</t>
  </si>
  <si>
    <t>2300411</t>
  </si>
  <si>
    <t xml:space="preserve">     资源勘探工业信息等▼</t>
  </si>
  <si>
    <t>2300499</t>
  </si>
  <si>
    <t xml:space="preserve">     其他支出▼</t>
  </si>
  <si>
    <t>23006</t>
  </si>
  <si>
    <t xml:space="preserve">   上解支出▼</t>
  </si>
  <si>
    <t>23008</t>
  </si>
  <si>
    <t xml:space="preserve">   调出资金</t>
  </si>
  <si>
    <t>23009</t>
  </si>
  <si>
    <t xml:space="preserve">   年终结余</t>
  </si>
  <si>
    <t>231</t>
  </si>
  <si>
    <t>地方政府专项债务还本支出</t>
  </si>
  <si>
    <t>表五</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</si>
  <si>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</si>
  <si>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</si>
  <si>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</si>
  <si>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</si>
  <si>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</si>
  <si>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</si>
  <si>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</si>
  <si>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</si>
  <si>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</si>
  <si>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</si>
  <si>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</si>
  <si>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</si>
  <si>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</si>
  <si>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</si>
  <si>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</si>
  <si>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</si>
  <si>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</si>
  <si>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</si>
  <si>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</si>
  <si>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</si>
  <si>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</si>
  <si>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</si>
  <si>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</si>
  <si>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</si>
  <si>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</si>
  <si>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</si>
  <si>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</si>
  <si>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</si>
  <si>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</si>
  <si>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</si>
  <si>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</si>
  <si>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</si>
  <si>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</si>
  <si>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</si>
  <si>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</si>
  <si>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</si>
  <si>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</si>
  <si>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由于云县全部国有企业净利润都低于50万元，没有上缴国有资本收益，暂不具备预算编制条件，所以县级国有资本经营预算为空表</t>
  </si>
  <si>
    <t>表六</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</si>
  <si>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</si>
  <si>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</si>
  <si>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</si>
  <si>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</si>
  <si>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</si>
  <si>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</si>
  <si>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</si>
  <si>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</si>
  <si>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</si>
  <si>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</si>
  <si>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</si>
  <si>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</si>
  <si>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</si>
  <si>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</si>
  <si>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</si>
  <si>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</si>
  <si>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</si>
  <si>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</si>
  <si>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</si>
  <si>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</si>
  <si>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</si>
  <si>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</si>
  <si>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</si>
  <si>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表七</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</si>
  <si>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</si>
  <si>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</si>
  <si>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</si>
  <si>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</si>
  <si>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</si>
  <si>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</si>
  <si>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</si>
  <si>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</si>
  <si>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</si>
  <si>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七、城乡居民基本医疗保险基金收入</t>
  </si>
  <si>
    <t>收入小计</t>
  </si>
  <si>
    <t xml:space="preserve">  其中：保险费收入</t>
  </si>
  <si>
    <t xml:space="preserve">        利息收入</t>
  </si>
  <si>
    <t xml:space="preserve">        财政补贴收入</t>
  </si>
  <si>
    <t>上级补助收入</t>
  </si>
  <si>
    <t>下级上解收入</t>
  </si>
  <si>
    <t>收入合计</t>
  </si>
  <si>
    <t>表八</t>
  </si>
  <si>
    <r>
      <rPr>
        <sz val="14"/>
        <rFont val="MS Serif"/>
        <charset val="134"/>
      </rPr>
      <t xml:space="preserve">    </t>
    </r>
    <r>
      <rPr>
        <sz val="14"/>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</si>
  <si>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</si>
  <si>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</si>
  <si>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</si>
  <si>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</si>
  <si>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</si>
  <si>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</si>
  <si>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</si>
  <si>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七、城乡居民基本医疗保险基金支出</t>
  </si>
  <si>
    <t>支出小计</t>
  </si>
  <si>
    <t xml:space="preserve">    其中：社会保险待遇支出</t>
  </si>
  <si>
    <t>补助下级支出</t>
  </si>
  <si>
    <t>上解上级支出</t>
  </si>
  <si>
    <t>支出合计</t>
  </si>
  <si>
    <t>表九</t>
  </si>
  <si>
    <r>
      <rPr>
        <sz val="14"/>
        <rFont val="MS Serif"/>
        <charset val="134"/>
      </rPr>
      <t xml:space="preserve">    </t>
    </r>
    <r>
      <rPr>
        <sz val="14"/>
        <color indexed="8"/>
        <rFont val="宋体"/>
        <charset val="134"/>
      </rPr>
      <t>单位：万元</t>
    </r>
  </si>
  <si>
    <t>一、企业职工基本养老保险基金本年收支结余</t>
  </si>
  <si>
    <t xml:space="preserve">    企业职工基本养老保险基金年末滚存结余</t>
  </si>
  <si>
    <t>二、机关事业单位基本养老保险基金本年收支结余</t>
  </si>
  <si>
    <t xml:space="preserve">    机关事业单位基本养老保险基金年末滚存结余</t>
  </si>
  <si>
    <t>三、失业保险基金本年收支结余</t>
  </si>
  <si>
    <t xml:space="preserve">    失业保险基金年末滚存结余</t>
  </si>
  <si>
    <t>四、城镇职工基本医疗保险基金本年收支结余</t>
  </si>
  <si>
    <t xml:space="preserve">    城镇职工基本医疗保险基金年末滚存结余</t>
  </si>
  <si>
    <t>五、工伤保险基金本年收支结余</t>
  </si>
  <si>
    <t xml:space="preserve">    工伤保险基金年末滚存结余</t>
  </si>
  <si>
    <t>六、城乡居民基本养老保险基金本年收支结余</t>
  </si>
  <si>
    <t xml:space="preserve">    居民社会养老保险基金年末滚存结余</t>
  </si>
  <si>
    <t>七、城乡居民基本医疗保险基金本年收支结余</t>
  </si>
  <si>
    <t xml:space="preserve">    居民基本医疗保险基金年末滚存结余</t>
  </si>
  <si>
    <t xml:space="preserve">        本年收支结余</t>
  </si>
  <si>
    <t xml:space="preserve">        年末滚存结余</t>
  </si>
  <si>
    <t>表十</t>
  </si>
  <si>
    <t>预算数比上年执行数增长%</t>
  </si>
  <si>
    <t>一、一般公共服务</t>
  </si>
  <si>
    <t>204</t>
  </si>
  <si>
    <t>表十一</t>
  </si>
  <si>
    <t>20101</t>
  </si>
  <si>
    <t xml:space="preserve">   政府办公厅(室)及相关机构事务</t>
  </si>
  <si>
    <t xml:space="preserve">     税务办案▲</t>
  </si>
  <si>
    <t xml:space="preserve">     发票管理及税务登记▲</t>
  </si>
  <si>
    <t xml:space="preserve">     代扣代收代征税款手续费▲</t>
  </si>
  <si>
    <t xml:space="preserve">     税务宣传▲</t>
  </si>
  <si>
    <t xml:space="preserve">     协税护税▲</t>
  </si>
  <si>
    <t xml:space="preserve">     产权战略与规划</t>
  </si>
  <si>
    <t xml:space="preserve">   军费★</t>
  </si>
  <si>
    <t xml:space="preserve">     预备役部队●</t>
  </si>
  <si>
    <t xml:space="preserve">     其他军费支出●</t>
  </si>
  <si>
    <t xml:space="preserve">   国防科研事业</t>
  </si>
  <si>
    <t xml:space="preserve">   专项工程</t>
  </si>
  <si>
    <t xml:space="preserve">     国防教育◆</t>
  </si>
  <si>
    <t xml:space="preserve">     预备役部队◆</t>
  </si>
  <si>
    <t xml:space="preserve">     法治建设★</t>
  </si>
  <si>
    <t xml:space="preserve">     罪犯生活及医疗卫生★</t>
  </si>
  <si>
    <t xml:space="preserve">     监狱业务及罪犯改造★</t>
  </si>
  <si>
    <t xml:space="preserve">     国家司法救助支出</t>
  </si>
  <si>
    <t xml:space="preserve">      其他教育支出</t>
  </si>
  <si>
    <t xml:space="preserve">     科技人才队伍建设</t>
  </si>
  <si>
    <t xml:space="preserve">     优抚事业单位支出◆</t>
  </si>
  <si>
    <t xml:space="preserve">     光荣院●</t>
  </si>
  <si>
    <t xml:space="preserve">     烈士纪念设施管理维护●</t>
  </si>
  <si>
    <t xml:space="preserve">     残疾人就业★</t>
  </si>
  <si>
    <t xml:space="preserve">     军供保障★</t>
  </si>
  <si>
    <t xml:space="preserve">     优抚医院●</t>
  </si>
  <si>
    <t xml:space="preserve">     草原生态修复治理●</t>
  </si>
  <si>
    <t xml:space="preserve">     自然保护地●</t>
  </si>
  <si>
    <t xml:space="preserve">     能源预测预警◆</t>
  </si>
  <si>
    <t xml:space="preserve">     能源战略规划与实施◆</t>
  </si>
  <si>
    <t xml:space="preserve">     石油储备发展管理◆</t>
  </si>
  <si>
    <t xml:space="preserve">     能源调查◆</t>
  </si>
  <si>
    <t xml:space="preserve">     渔业发展★</t>
  </si>
  <si>
    <t xml:space="preserve">     自然保护区等管理◆</t>
  </si>
  <si>
    <t xml:space="preserve">     成品油价格改革对林业的补贴◆</t>
  </si>
  <si>
    <t xml:space="preserve">     国家公园◆</t>
  </si>
  <si>
    <t xml:space="preserve">   巩固脱贫衔接乡村振兴★</t>
  </si>
  <si>
    <t xml:space="preserve">     贷款奖补和贴息★</t>
  </si>
  <si>
    <t xml:space="preserve">     事业运行★</t>
  </si>
  <si>
    <t xml:space="preserve">     其他巩固脱贫衔接乡村振兴支出★</t>
  </si>
  <si>
    <t xml:space="preserve">     涉农贷款增量奖励◆</t>
  </si>
  <si>
    <t xml:space="preserve">     创业担保贷款贴息及奖补★</t>
  </si>
  <si>
    <t xml:space="preserve">     取消政府还贷二级公路收费专项支出◆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</si>
  <si>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</si>
  <si>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</si>
  <si>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</si>
  <si>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</si>
  <si>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</si>
  <si>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无线电及信息通信监管</t>
  </si>
  <si>
    <t xml:space="preserve">   其他资源勘探工业信息等支出</t>
  </si>
  <si>
    <t xml:space="preserve">     其他资源勘探工业信息等支出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</si>
  <si>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</si>
  <si>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</si>
  <si>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</si>
  <si>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</si>
  <si>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</si>
  <si>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</si>
  <si>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</si>
  <si>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</si>
  <si>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</si>
  <si>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</si>
  <si>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文化旅游体育与传媒★</t>
  </si>
  <si>
    <t xml:space="preserve">   卫生健康★</t>
  </si>
  <si>
    <t xml:space="preserve">   农业农村★</t>
  </si>
  <si>
    <t xml:space="preserve">     地质勘查基金（周转金）支出</t>
  </si>
  <si>
    <t xml:space="preserve">   粮油事务</t>
  </si>
  <si>
    <t xml:space="preserve">     财务与审计支出</t>
  </si>
  <si>
    <t xml:space="preserve">     物资保管体系▼</t>
  </si>
  <si>
    <t xml:space="preserve">     储备粮（油）库建设</t>
  </si>
  <si>
    <t xml:space="preserve">     安全生产基础◆</t>
  </si>
  <si>
    <t xml:space="preserve">   消防救援事务★</t>
  </si>
  <si>
    <t xml:space="preserve">     其他消防救援事务支出★</t>
  </si>
  <si>
    <t xml:space="preserve">   森林消防事务◆</t>
  </si>
  <si>
    <t xml:space="preserve">     行政运行◆</t>
  </si>
  <si>
    <t xml:space="preserve">     一般行政管理事务◆</t>
  </si>
  <si>
    <t xml:space="preserve">     机关服务◆</t>
  </si>
  <si>
    <t xml:space="preserve">     森林消防应急救援◆</t>
  </si>
  <si>
    <t xml:space="preserve">     其他森林消防事务支出◆</t>
  </si>
  <si>
    <t xml:space="preserve">     矿山安全监察事务★</t>
  </si>
  <si>
    <t xml:space="preserve">     矿山应急救援事务★</t>
  </si>
  <si>
    <t xml:space="preserve">     其他矿山安全支出★</t>
  </si>
  <si>
    <t xml:space="preserve">     其他自然灾害救灾及恢复重建支出</t>
  </si>
  <si>
    <t xml:space="preserve">     地方政府其他一般债务付息支出★</t>
  </si>
  <si>
    <t>注：◆为2022年删除科目，★为科目名称变化</t>
  </si>
  <si>
    <t>表十二</t>
  </si>
  <si>
    <t>比上年预算数增长%</t>
  </si>
  <si>
    <t>县本级一般公共预算收入</t>
  </si>
  <si>
    <t xml:space="preserve">   上解收入</t>
  </si>
  <si>
    <t>比上年预算数同口径增长%</t>
  </si>
  <si>
    <t>县本级一般公共预算支出</t>
  </si>
  <si>
    <t xml:space="preserve">   返还性支出</t>
  </si>
  <si>
    <t xml:space="preserve">   一般性转移支付支出</t>
  </si>
  <si>
    <t xml:space="preserve">   专项转移支付支出</t>
  </si>
  <si>
    <t xml:space="preserve">   上解支出</t>
  </si>
  <si>
    <t xml:space="preserve">   地方政府一般债务转贷支出</t>
  </si>
  <si>
    <t xml:space="preserve">   安排预算稳定调节基金</t>
  </si>
  <si>
    <t xml:space="preserve">   补充预算周转金</t>
  </si>
  <si>
    <t>23009A</t>
  </si>
  <si>
    <t>上年结转对应安排支出</t>
  </si>
  <si>
    <t>表十三</t>
  </si>
  <si>
    <t xml:space="preserve">   人力资源事务▲</t>
  </si>
  <si>
    <t xml:space="preserve">     仲裁</t>
  </si>
  <si>
    <t xml:space="preserve">     司法鉴定</t>
  </si>
  <si>
    <t xml:space="preserve">     化解农村义务教育债务支出</t>
  </si>
  <si>
    <t xml:space="preserve">     化解普通高中债务支出</t>
  </si>
  <si>
    <t xml:space="preserve">     广播</t>
  </si>
  <si>
    <t xml:space="preserve">     电视</t>
  </si>
  <si>
    <t xml:space="preserve">     财政代缴社会保险费支出</t>
  </si>
  <si>
    <t xml:space="preserve">   物资事务▲</t>
  </si>
  <si>
    <t xml:space="preserve">     成品油储备</t>
  </si>
  <si>
    <t>注：▼为2021年新增科目，◆为2022年删除科目，★为科目名称发生变化</t>
  </si>
  <si>
    <t>表十四</t>
  </si>
  <si>
    <t>项       目</t>
  </si>
  <si>
    <t>其中：延续项目</t>
  </si>
  <si>
    <t>其中：新增项目</t>
  </si>
  <si>
    <t>县对下转移支付合计</t>
  </si>
  <si>
    <t>注：云县对乡镇财政预算收支管理体制实行“收入全额上划、支出分类核定、县级统筹管理”为主的体制。乡镇的各项收入统一纳入县级预算管理，乡镇的各项支出统一由县级预算统筹安排，所以此表为空表</t>
  </si>
  <si>
    <t>表十五</t>
  </si>
  <si>
    <t>乡镇</t>
  </si>
  <si>
    <t>合计</t>
  </si>
  <si>
    <t>税收返还</t>
  </si>
  <si>
    <t>一般性转移支付</t>
  </si>
  <si>
    <t>专项转移支付</t>
  </si>
  <si>
    <t>2022年云县本级“三公”经费预算安排表</t>
  </si>
  <si>
    <t>表十六</t>
  </si>
  <si>
    <t>上年预算数</t>
  </si>
  <si>
    <t>本年预算数</t>
  </si>
  <si>
    <t>比上年增、减情况</t>
  </si>
  <si>
    <t>增、减金额</t>
  </si>
  <si>
    <t>增、减幅度</t>
  </si>
  <si>
    <t>一、因公出国（境）费</t>
  </si>
  <si>
    <t>二、公务接待费</t>
  </si>
  <si>
    <t>三、公务用车费</t>
  </si>
  <si>
    <t>（一）公务用车运行维护费</t>
  </si>
  <si>
    <t>（二）公务用车购置</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</si>
  <si>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3）公务接待费，指单位按规定开支的各类公务接待（含外宾接待）支出。                                
      二、“三公”经费增减变化原因说明:  2022年“三公”经费预算按不低于3%的幅度压减。</t>
  </si>
  <si>
    <t>表十七</t>
  </si>
  <si>
    <t>经济科目名称</t>
  </si>
  <si>
    <t>机关工资福利支出</t>
  </si>
  <si>
    <t>工资奖金津补贴</t>
  </si>
  <si>
    <t>社会保障缴费</t>
  </si>
  <si>
    <t>住房公积金</t>
  </si>
  <si>
    <t>其他工资福利支出</t>
  </si>
  <si>
    <t>机关商品和服务支出</t>
  </si>
  <si>
    <t>办公经费</t>
  </si>
  <si>
    <t>会议费</t>
  </si>
  <si>
    <t>培训费</t>
  </si>
  <si>
    <t>专用材料购置费</t>
  </si>
  <si>
    <t>委托业务费</t>
  </si>
  <si>
    <t>公务接待费</t>
  </si>
  <si>
    <t>因公出国（境）费用</t>
  </si>
  <si>
    <t>公务用车运行维护费</t>
  </si>
  <si>
    <t>维修（护）费</t>
  </si>
  <si>
    <t>其他商品和服务支出</t>
  </si>
  <si>
    <t>机关资本性支出</t>
  </si>
  <si>
    <t>设备购置</t>
  </si>
  <si>
    <t>对事业单位经常性补助</t>
  </si>
  <si>
    <t>工资福利支出</t>
  </si>
  <si>
    <t>商品和服务支出</t>
  </si>
  <si>
    <t>对事业单位资本性补助</t>
  </si>
  <si>
    <t>资本性支出（一）▲</t>
  </si>
  <si>
    <t>对个人和家庭的补助</t>
  </si>
  <si>
    <t>社会福利和救助</t>
  </si>
  <si>
    <t>离退休费</t>
  </si>
  <si>
    <t>其他对个人和家庭补助</t>
  </si>
  <si>
    <t>支 出 合 计</t>
  </si>
  <si>
    <t>表十八</t>
  </si>
  <si>
    <t>1030112</t>
  </si>
  <si>
    <t>二、海南省高等级公路车辆通行附加费收入</t>
  </si>
  <si>
    <t>1030115</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</si>
  <si>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</si>
  <si>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</si>
  <si>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</si>
  <si>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</si>
  <si>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</si>
  <si>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</si>
  <si>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</si>
  <si>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</si>
  <si>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</si>
  <si>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</si>
  <si>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</si>
  <si>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</si>
  <si>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</si>
  <si>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</si>
  <si>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</si>
  <si>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</si>
  <si>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</si>
  <si>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</si>
  <si>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</si>
  <si>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</si>
  <si>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</si>
  <si>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十七、专项债务对应项目专项收入★</t>
  </si>
  <si>
    <t xml:space="preserve">  政府性基金转移支付收入</t>
  </si>
  <si>
    <t>注：▲为2021年删除科目，◆为2022年删除科目，★为科目名称变化</t>
  </si>
  <si>
    <t>表十九</t>
  </si>
  <si>
    <t>20707</t>
  </si>
  <si>
    <t xml:space="preserve">      资助国产影片放映</t>
  </si>
  <si>
    <t xml:space="preserve">      资助影院建设</t>
  </si>
  <si>
    <t xml:space="preserve">      资助少数民族语电影译制</t>
  </si>
  <si>
    <t xml:space="preserve">      其他国家电影事业发展专项资金支出</t>
  </si>
  <si>
    <t>20709</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</si>
  <si>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</si>
  <si>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</si>
  <si>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</si>
  <si>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</si>
  <si>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</si>
  <si>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</si>
  <si>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</si>
  <si>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</si>
  <si>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</si>
  <si>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</si>
  <si>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</si>
  <si>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</si>
  <si>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</si>
  <si>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</si>
  <si>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</si>
  <si>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</si>
  <si>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</si>
  <si>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</si>
  <si>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</si>
  <si>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</si>
  <si>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</si>
  <si>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</si>
  <si>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</si>
  <si>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</si>
  <si>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</si>
  <si>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</si>
  <si>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</si>
  <si>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</si>
  <si>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</si>
  <si>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</si>
  <si>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</si>
  <si>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</si>
  <si>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</si>
  <si>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</si>
  <si>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</si>
  <si>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</si>
  <si>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</si>
  <si>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</si>
  <si>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</si>
  <si>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</si>
  <si>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</si>
  <si>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</si>
  <si>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</si>
  <si>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</si>
  <si>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</si>
  <si>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</si>
  <si>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</si>
  <si>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</si>
  <si>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</si>
  <si>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</si>
  <si>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</si>
  <si>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</si>
  <si>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</si>
  <si>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</si>
  <si>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</si>
  <si>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</si>
  <si>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</si>
  <si>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</si>
  <si>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</si>
  <si>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</si>
  <si>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</si>
  <si>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</si>
  <si>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</si>
  <si>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</si>
  <si>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</si>
  <si>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</si>
  <si>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</si>
  <si>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</si>
  <si>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</si>
  <si>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</si>
  <si>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</si>
  <si>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</si>
  <si>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</si>
  <si>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</si>
  <si>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</si>
  <si>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</si>
  <si>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</si>
  <si>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</si>
  <si>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</si>
  <si>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</si>
  <si>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</si>
  <si>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</si>
  <si>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</si>
  <si>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</si>
  <si>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</si>
  <si>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</si>
  <si>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</si>
  <si>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</si>
  <si>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</si>
  <si>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</si>
  <si>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</si>
  <si>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</si>
  <si>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</si>
  <si>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</si>
  <si>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</si>
  <si>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</si>
  <si>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</si>
  <si>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</si>
  <si>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</si>
  <si>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</si>
  <si>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</si>
  <si>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</si>
  <si>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</si>
  <si>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</si>
  <si>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</si>
  <si>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</si>
  <si>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</si>
  <si>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</si>
  <si>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</si>
  <si>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</si>
  <si>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</si>
  <si>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</si>
  <si>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</si>
  <si>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</si>
  <si>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</si>
  <si>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</si>
  <si>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</si>
  <si>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</si>
  <si>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</si>
  <si>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</si>
  <si>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</si>
  <si>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</si>
  <si>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</si>
  <si>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</si>
  <si>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</si>
  <si>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</si>
  <si>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</si>
  <si>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</si>
  <si>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</si>
  <si>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</si>
  <si>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</si>
  <si>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</si>
  <si>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</si>
  <si>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</si>
  <si>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</si>
  <si>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</si>
  <si>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</si>
  <si>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</si>
  <si>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</si>
  <si>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</si>
  <si>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</si>
  <si>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</si>
  <si>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</si>
  <si>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</si>
  <si>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</si>
  <si>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</si>
  <si>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</si>
  <si>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</si>
  <si>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</si>
  <si>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</si>
  <si>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</si>
  <si>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</si>
  <si>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</si>
  <si>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</si>
  <si>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</si>
  <si>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</si>
  <si>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</si>
  <si>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</si>
  <si>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</si>
  <si>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</si>
  <si>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</si>
  <si>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</si>
  <si>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</si>
  <si>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</si>
  <si>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</si>
  <si>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</si>
  <si>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</si>
  <si>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</si>
  <si>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</si>
  <si>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</si>
  <si>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</si>
  <si>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</si>
  <si>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</si>
  <si>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</si>
  <si>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</si>
  <si>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</si>
  <si>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</si>
  <si>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</si>
  <si>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</si>
  <si>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</si>
  <si>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</si>
  <si>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</si>
  <si>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</si>
  <si>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</si>
  <si>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</si>
  <si>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</si>
  <si>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</si>
  <si>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</si>
  <si>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</si>
  <si>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</si>
  <si>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</si>
  <si>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</si>
  <si>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</si>
  <si>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</si>
  <si>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</si>
  <si>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</si>
  <si>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</si>
  <si>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</si>
  <si>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</si>
  <si>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</si>
  <si>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</si>
  <si>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</si>
  <si>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</si>
  <si>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</si>
  <si>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</si>
  <si>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</si>
  <si>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</si>
  <si>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</si>
  <si>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</si>
  <si>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</si>
  <si>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</si>
  <si>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</si>
  <si>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2300402</t>
  </si>
  <si>
    <t xml:space="preserve">     政府性基金上解支出◆</t>
  </si>
  <si>
    <t xml:space="preserve">   上解支出●</t>
  </si>
  <si>
    <t>注：◆为2022年删除科目</t>
  </si>
  <si>
    <t>表二十</t>
  </si>
  <si>
    <t>本年支出小计</t>
  </si>
  <si>
    <t>表二十一</t>
  </si>
  <si>
    <t>项        目</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</si>
  <si>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</si>
  <si>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金融企业股利、股息收入（国资预算）</t>
  </si>
  <si>
    <t>表二十二</t>
  </si>
  <si>
    <t xml:space="preserve">    其他国有资本经营预算支出（项）</t>
  </si>
  <si>
    <t>表二十三</t>
  </si>
  <si>
    <t>项     目</t>
  </si>
  <si>
    <t>七、居民基本医疗保险基金收入</t>
  </si>
  <si>
    <t>表二十四</t>
  </si>
  <si>
    <r>
      <rPr>
        <sz val="14"/>
        <rFont val="宋体"/>
        <charset val="134"/>
      </rPr>
      <t xml:space="preserve">    </t>
    </r>
    <r>
      <rPr>
        <sz val="14"/>
        <color indexed="8"/>
        <rFont val="宋体"/>
        <charset val="134"/>
      </rPr>
      <t>单位：万元</t>
    </r>
  </si>
  <si>
    <t>七、居民基本医疗保险基金支出</t>
  </si>
  <si>
    <t>表二十五</t>
  </si>
  <si>
    <t xml:space="preserve">    城乡居民基本养老保险基金年末滚存结余</t>
  </si>
  <si>
    <t>七、居民基本医疗保险基金本年收支结余</t>
  </si>
  <si>
    <t>本年收支结余</t>
  </si>
  <si>
    <t>年末滚存结余</t>
  </si>
  <si>
    <t>表二十六</t>
  </si>
  <si>
    <t> 单位：万元</t>
  </si>
  <si>
    <t>项         目</t>
  </si>
  <si>
    <t>全县</t>
  </si>
  <si>
    <t>县本级</t>
  </si>
  <si>
    <t>执行数比上年决算数增长%</t>
  </si>
  <si>
    <t>一般债务</t>
  </si>
  <si>
    <t>一、上年末地方政府一般债务余额</t>
  </si>
  <si>
    <t>二、当年末地方政府一般债务余额限额</t>
  </si>
  <si>
    <t>三、当年地方政府一般债务发行额</t>
  </si>
  <si>
    <t>1.发行新增一般债券</t>
  </si>
  <si>
    <t>2.发行再融资一般债券</t>
  </si>
  <si>
    <t>3.发行置换一般债券</t>
  </si>
  <si>
    <t xml:space="preserve">  4.外国政府及国际金融组织借款</t>
  </si>
  <si>
    <t>四、当年地方政府一般债务还本额</t>
  </si>
  <si>
    <t>五、调减未置换地方政府一般存量债务</t>
  </si>
  <si>
    <t>六、当年末地方政府一般债务余额</t>
  </si>
  <si>
    <t>专项债务</t>
  </si>
  <si>
    <t>一、上年末地方政府专项债务余额</t>
  </si>
  <si>
    <t>二、当年末地方政府专项债务余额限额</t>
  </si>
  <si>
    <t>三、当年地方政府专项债务发行额</t>
  </si>
  <si>
    <t>1.发行新增专项债券</t>
  </si>
  <si>
    <t>2.发行再融资专项债券</t>
  </si>
  <si>
    <t>3.发行置换专项债券</t>
  </si>
  <si>
    <t>四、当年地方政府专项债务还本额</t>
  </si>
  <si>
    <t>五、调减未置换地方政府专项存量债务</t>
  </si>
  <si>
    <t>六、当年末地方政府专项债务余额</t>
  </si>
  <si>
    <t>一、上年末地方政府债务余额</t>
  </si>
  <si>
    <t>二、当年末地方政府债务余额限额</t>
  </si>
  <si>
    <t>三、当年地方政府债务发行额</t>
  </si>
  <si>
    <t>1.发行新增政府债券</t>
  </si>
  <si>
    <t>2.发行再融资债券</t>
  </si>
  <si>
    <t>3.发行置换债券</t>
  </si>
  <si>
    <t>四、当年地方政府债务还本额</t>
  </si>
  <si>
    <t>五、调减未置换地方政府存量债务</t>
  </si>
  <si>
    <t>六、当年末地方政府债务余额</t>
  </si>
  <si>
    <t>表二十七</t>
  </si>
  <si>
    <t>项    目</t>
  </si>
  <si>
    <t>政府债务</t>
  </si>
  <si>
    <t>其中:政府一般债务</t>
  </si>
  <si>
    <t>其中:政府专项债务</t>
  </si>
  <si>
    <t>一、基础设施</t>
  </si>
  <si>
    <t xml:space="preserve">    1、铁路（不含城市轨道交通）</t>
  </si>
  <si>
    <t xml:space="preserve">    2、公路</t>
  </si>
  <si>
    <t xml:space="preserve">    3、机场</t>
  </si>
  <si>
    <t xml:space="preserve">    4、市政建设</t>
  </si>
  <si>
    <t xml:space="preserve">       其中：轨道交通</t>
  </si>
  <si>
    <t xml:space="preserve">             道路</t>
  </si>
  <si>
    <t xml:space="preserve">             地下管线</t>
  </si>
  <si>
    <t>二、土地储备</t>
  </si>
  <si>
    <t>三、保障性住房</t>
  </si>
  <si>
    <t xml:space="preserve">    其中：廉租房</t>
  </si>
  <si>
    <t xml:space="preserve">          公共租赁住房</t>
  </si>
  <si>
    <t xml:space="preserve">          棚户区改造</t>
  </si>
  <si>
    <t>四、生态建设和环境保护</t>
  </si>
  <si>
    <t>五、社会事业</t>
  </si>
  <si>
    <t>六、农林水利建设</t>
  </si>
  <si>
    <t xml:space="preserve">    其中：农业及农村建设</t>
  </si>
  <si>
    <t xml:space="preserve">          水利建设</t>
  </si>
  <si>
    <t>七、其他</t>
  </si>
  <si>
    <t>表二十八</t>
  </si>
  <si>
    <t>表二十九</t>
  </si>
</sst>
</file>

<file path=xl/styles.xml><?xml version="1.0" encoding="utf-8"?>
<styleSheet xmlns="http://schemas.openxmlformats.org/spreadsheetml/2006/main">
  <numFmts count="34">
    <numFmt numFmtId="176" formatCode="_(&quot;$&quot;* #,##0.00_);_(&quot;$&quot;* \(#,##0.00\);_(&quot;$&quot;* &quot;-&quot;??_);_(@_)"/>
    <numFmt numFmtId="43" formatCode="_ * #,##0.00_ ;_ * \-#,##0.00_ ;_ * &quot;-&quot;??_ ;_ @_ "/>
    <numFmt numFmtId="177" formatCode="_ * #,##0_ ;_ * \-#,##0_ ;_ * &quot;-&quot;??_ ;_ @_ "/>
    <numFmt numFmtId="42" formatCode="_ &quot;￥&quot;* #,##0_ ;_ &quot;￥&quot;* \-#,##0_ ;_ &quot;￥&quot;* &quot;-&quot;_ ;_ @_ "/>
    <numFmt numFmtId="178" formatCode="_ * #,##0.0_ ;_ * \-#,##0.0_ ;_ * &quot;-&quot;??_ ;_ @_ "/>
    <numFmt numFmtId="179" formatCode="&quot;$&quot;#,##0.00_);[Red]\(&quot;$&quot;#,##0.00\)"/>
    <numFmt numFmtId="44" formatCode="_ &quot;￥&quot;* #,##0.00_ ;_ &quot;￥&quot;* \-#,##0.00_ ;_ &quot;￥&quot;* &quot;-&quot;??_ ;_ @_ "/>
    <numFmt numFmtId="180" formatCode="yy\.mm\.dd"/>
    <numFmt numFmtId="181" formatCode="_(* #,##0_);_(* \(#,##0\);_(* &quot;-&quot;_);_(@_)"/>
    <numFmt numFmtId="182" formatCode="\$#,##0;\(\$#,##0\)"/>
    <numFmt numFmtId="41" formatCode="_ * #,##0_ ;_ * \-#,##0_ ;_ * &quot;-&quot;_ ;_ @_ "/>
    <numFmt numFmtId="183" formatCode="&quot;$&quot;\ #,##0_-;[Red]&quot;$&quot;\ #,##0\-"/>
    <numFmt numFmtId="184" formatCode="_(* #,##0.00_);_(* \(#,##0.00\);_(* &quot;-&quot;??_);_(@_)"/>
    <numFmt numFmtId="185" formatCode="#\ ??/??"/>
    <numFmt numFmtId="186" formatCode="_-&quot;$&quot;\ * #,##0_-;_-&quot;$&quot;\ * #,##0\-;_-&quot;$&quot;\ * &quot;-&quot;_-;_-@_-"/>
    <numFmt numFmtId="187" formatCode="#,##0.0_);\(#,##0.0\)"/>
    <numFmt numFmtId="188" formatCode="_-&quot;$&quot;\ * #,##0.00_-;_-&quot;$&quot;\ * #,##0.00\-;_-&quot;$&quot;\ * &quot;-&quot;??_-;_-@_-"/>
    <numFmt numFmtId="189" formatCode="\$#,##0.00;\(\$#,##0.00\)"/>
    <numFmt numFmtId="190" formatCode="&quot;$&quot;\ #,##0.00_-;[Red]&quot;$&quot;\ #,##0.00\-"/>
    <numFmt numFmtId="191" formatCode="#,##0;\(#,##0\)"/>
    <numFmt numFmtId="192" formatCode="0.0%"/>
    <numFmt numFmtId="193" formatCode="_(&quot;$&quot;* #,##0_);_(&quot;$&quot;* \(#,##0\);_(&quot;$&quot;* &quot;-&quot;_);_(@_)"/>
    <numFmt numFmtId="194" formatCode="_-* #,##0_-;\-* #,##0_-;_-* &quot;-&quot;_-;_-@_-"/>
    <numFmt numFmtId="195" formatCode="_-* #,##0.00_-;\-* #,##0.00_-;_-* &quot;-&quot;??_-;_-@_-"/>
    <numFmt numFmtId="196" formatCode="&quot;$&quot;#,##0_);[Red]\(&quot;$&quot;#,##0\)"/>
    <numFmt numFmtId="197" formatCode="#,##0_ ;[Red]\-#,##0\ "/>
    <numFmt numFmtId="198" formatCode="#,##0_ "/>
    <numFmt numFmtId="199" formatCode="#,##0.0_ "/>
    <numFmt numFmtId="200" formatCode="#,##0.00_);[Red]\(#,##0.00\)"/>
    <numFmt numFmtId="201" formatCode="0.0"/>
    <numFmt numFmtId="202" formatCode="#,##0_);[Red]\(#,##0\)"/>
    <numFmt numFmtId="203" formatCode="0_ "/>
    <numFmt numFmtId="204" formatCode="0.00_ "/>
    <numFmt numFmtId="205" formatCode="yyyy&quot;年&quot;m&quot;月&quot;;@"/>
  </numFmts>
  <fonts count="127">
    <font>
      <sz val="11"/>
      <color indexed="8"/>
      <name val="宋体"/>
      <charset val="134"/>
    </font>
    <font>
      <sz val="20"/>
      <color indexed="8"/>
      <name val="方正小标宋简体"/>
      <charset val="134"/>
    </font>
    <font>
      <sz val="11"/>
      <color indexed="8"/>
      <name val="宋体"/>
      <charset val="134"/>
    </font>
    <font>
      <sz val="26"/>
      <color indexed="8"/>
      <name val="方正小标宋简体"/>
      <charset val="134"/>
    </font>
    <font>
      <sz val="14"/>
      <color indexed="8"/>
      <name val="宋体"/>
      <charset val="134"/>
    </font>
    <font>
      <b/>
      <sz val="14"/>
      <color indexed="8"/>
      <name val="宋体"/>
      <charset val="134"/>
    </font>
    <font>
      <b/>
      <sz val="16"/>
      <color indexed="8"/>
      <name val="宋体"/>
      <charset val="134"/>
    </font>
    <font>
      <b/>
      <sz val="14"/>
      <name val="宋体"/>
      <charset val="134"/>
    </font>
    <font>
      <sz val="14"/>
      <name val="宋体"/>
      <charset val="134"/>
    </font>
    <font>
      <sz val="16"/>
      <color indexed="8"/>
      <name val="楷体_GB2312"/>
      <charset val="134"/>
    </font>
    <font>
      <b/>
      <sz val="11"/>
      <color indexed="8"/>
      <name val="宋体"/>
      <charset val="134"/>
    </font>
    <font>
      <sz val="12"/>
      <name val="宋体"/>
      <charset val="134"/>
    </font>
    <font>
      <sz val="26"/>
      <name val="方正小标宋简体"/>
      <charset val="134"/>
    </font>
    <font>
      <sz val="14"/>
      <name val="MS Serif"/>
      <charset val="134"/>
    </font>
    <font>
      <sz val="11"/>
      <name val="宋体"/>
      <charset val="134"/>
    </font>
    <font>
      <sz val="14"/>
      <name val="宋体"/>
      <charset val="134"/>
      <scheme val="minor"/>
    </font>
    <font>
      <sz val="14"/>
      <name val="Times New Roman"/>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sz val="24"/>
      <color indexed="8"/>
      <name val="方正小标宋简体"/>
      <charset val="134"/>
    </font>
    <font>
      <b/>
      <sz val="12"/>
      <name val="宋体"/>
      <charset val="134"/>
    </font>
    <font>
      <b/>
      <sz val="14"/>
      <name val="黑体"/>
      <charset val="134"/>
    </font>
    <font>
      <sz val="14"/>
      <color indexed="9"/>
      <name val="宋体"/>
      <charset val="134"/>
    </font>
    <font>
      <sz val="12"/>
      <name val="仿宋_GB2312"/>
      <charset val="134"/>
    </font>
    <font>
      <sz val="18"/>
      <color indexed="8"/>
      <name val="方正小标宋简体"/>
      <charset val="134"/>
    </font>
    <font>
      <b/>
      <sz val="14"/>
      <color theme="1"/>
      <name val="宋体"/>
      <charset val="134"/>
    </font>
    <font>
      <sz val="14"/>
      <color theme="1"/>
      <name val="宋体"/>
      <charset val="134"/>
    </font>
    <font>
      <b/>
      <sz val="12"/>
      <color indexed="8"/>
      <name val="宋体"/>
      <charset val="134"/>
    </font>
    <font>
      <b/>
      <sz val="12"/>
      <color theme="1"/>
      <name val="宋体"/>
      <charset val="134"/>
      <scheme val="minor"/>
    </font>
    <font>
      <sz val="14"/>
      <name val="Arial"/>
      <charset val="134"/>
    </font>
    <font>
      <sz val="22"/>
      <color indexed="8"/>
      <name val="方正小标宋简体"/>
      <charset val="134"/>
    </font>
    <font>
      <b/>
      <sz val="10"/>
      <name val="宋体"/>
      <charset val="134"/>
    </font>
    <font>
      <sz val="12"/>
      <color indexed="8"/>
      <name val="宋体"/>
      <charset val="134"/>
    </font>
    <font>
      <sz val="14"/>
      <color indexed="10"/>
      <name val="宋体"/>
      <charset val="134"/>
    </font>
    <font>
      <sz val="20"/>
      <name val="方正小标宋简体"/>
      <charset val="134"/>
    </font>
    <font>
      <sz val="16"/>
      <color theme="1"/>
      <name val="楷体_GB2312"/>
      <charset val="134"/>
    </font>
    <font>
      <sz val="12"/>
      <color theme="1"/>
      <name val="宋体"/>
      <charset val="134"/>
    </font>
    <font>
      <sz val="14"/>
      <color rgb="FFFF0000"/>
      <name val="宋体"/>
      <charset val="134"/>
    </font>
    <font>
      <sz val="12"/>
      <color rgb="FFFF0000"/>
      <name val="宋体"/>
      <charset val="134"/>
    </font>
    <font>
      <sz val="10"/>
      <name val="宋体"/>
      <charset val="134"/>
    </font>
    <font>
      <sz val="11"/>
      <color rgb="FFFF0000"/>
      <name val="宋体"/>
      <charset val="134"/>
    </font>
    <font>
      <sz val="18"/>
      <name val="华文中宋"/>
      <charset val="134"/>
    </font>
    <font>
      <sz val="12"/>
      <color indexed="9"/>
      <name val="宋体"/>
      <charset val="134"/>
    </font>
    <font>
      <sz val="15"/>
      <name val="宋体"/>
      <charset val="134"/>
    </font>
    <font>
      <sz val="28"/>
      <name val="方正小标宋简体"/>
      <charset val="134"/>
    </font>
    <font>
      <sz val="20"/>
      <name val="华文中宋"/>
      <charset val="134"/>
    </font>
    <font>
      <sz val="17"/>
      <name val="仿宋_GB2312"/>
      <charset val="134"/>
    </font>
    <font>
      <sz val="20"/>
      <name val="宋体"/>
      <charset val="134"/>
    </font>
    <font>
      <sz val="16"/>
      <name val="黑体"/>
      <charset val="134"/>
    </font>
    <font>
      <sz val="12"/>
      <name val="黑体"/>
      <charset val="134"/>
    </font>
    <font>
      <sz val="30"/>
      <name val="方正小标宋简体"/>
      <charset val="134"/>
    </font>
    <font>
      <sz val="100"/>
      <name val="华文行楷"/>
      <charset val="134"/>
    </font>
    <font>
      <sz val="20"/>
      <name val="楷体_GB2312"/>
      <charset val="134"/>
    </font>
    <font>
      <b/>
      <sz val="18"/>
      <color indexed="56"/>
      <name val="宋体"/>
      <charset val="134"/>
    </font>
    <font>
      <sz val="11"/>
      <color indexed="20"/>
      <name val="宋体"/>
      <charset val="134"/>
    </font>
    <font>
      <sz val="11"/>
      <color indexed="62"/>
      <name val="宋体"/>
      <charset val="134"/>
    </font>
    <font>
      <sz val="10"/>
      <name val="Arial"/>
      <charset val="134"/>
    </font>
    <font>
      <sz val="11"/>
      <color indexed="9"/>
      <name val="宋体"/>
      <charset val="134"/>
    </font>
    <font>
      <sz val="11"/>
      <color rgb="FFFF0000"/>
      <name val="宋体"/>
      <charset val="0"/>
      <scheme val="minor"/>
    </font>
    <font>
      <b/>
      <sz val="11"/>
      <color indexed="63"/>
      <name val="宋体"/>
      <charset val="134"/>
    </font>
    <font>
      <sz val="11"/>
      <color rgb="FFFA7D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0"/>
      <name val="仿宋_GB2312"/>
      <charset val="134"/>
    </font>
    <font>
      <sz val="11"/>
      <color indexed="52"/>
      <name val="宋体"/>
      <charset val="134"/>
    </font>
    <font>
      <b/>
      <sz val="10"/>
      <name val="MS Sans Serif"/>
      <charset val="134"/>
    </font>
    <font>
      <sz val="10"/>
      <name val="Helv"/>
      <charset val="134"/>
    </font>
    <font>
      <sz val="10"/>
      <name val="Geneva"/>
      <charset val="134"/>
    </font>
    <font>
      <b/>
      <sz val="10"/>
      <name val="Tms Rmn"/>
      <charset val="134"/>
    </font>
    <font>
      <sz val="11"/>
      <color indexed="10"/>
      <name val="宋体"/>
      <charset val="134"/>
    </font>
    <font>
      <u/>
      <sz val="11"/>
      <color rgb="FF0000FF"/>
      <name val="宋体"/>
      <charset val="0"/>
      <scheme val="minor"/>
    </font>
    <font>
      <i/>
      <sz val="11"/>
      <color indexed="23"/>
      <name val="宋体"/>
      <charset val="134"/>
    </font>
    <font>
      <sz val="12"/>
      <color indexed="17"/>
      <name val="宋体"/>
      <charset val="134"/>
    </font>
    <font>
      <sz val="8"/>
      <name val="Arial"/>
      <charset val="134"/>
    </font>
    <font>
      <sz val="12"/>
      <name val="Times New Roman"/>
      <charset val="134"/>
    </font>
    <font>
      <b/>
      <sz val="11"/>
      <color theme="3"/>
      <name val="宋体"/>
      <charset val="134"/>
      <scheme val="minor"/>
    </font>
    <font>
      <sz val="12"/>
      <color indexed="20"/>
      <name val="宋体"/>
      <charset val="134"/>
    </font>
    <font>
      <b/>
      <sz val="14"/>
      <name val="楷体"/>
      <charset val="134"/>
    </font>
    <font>
      <sz val="10"/>
      <name val="楷体"/>
      <charset val="134"/>
    </font>
    <font>
      <sz val="11"/>
      <color indexed="17"/>
      <name val="宋体"/>
      <charset val="134"/>
    </font>
    <font>
      <b/>
      <sz val="11"/>
      <color indexed="52"/>
      <name val="宋体"/>
      <charset val="134"/>
    </font>
    <font>
      <sz val="8"/>
      <name val="Times New Roman"/>
      <charset val="134"/>
    </font>
    <font>
      <b/>
      <sz val="11"/>
      <color indexed="9"/>
      <name val="宋体"/>
      <charset val="134"/>
    </font>
    <font>
      <sz val="11"/>
      <color indexed="60"/>
      <name val="宋体"/>
      <charset val="134"/>
    </font>
    <font>
      <b/>
      <sz val="11"/>
      <color indexed="56"/>
      <name val="宋体"/>
      <charset val="134"/>
    </font>
    <font>
      <u/>
      <sz val="11"/>
      <color rgb="FF800080"/>
      <name val="宋体"/>
      <charset val="0"/>
      <scheme val="minor"/>
    </font>
    <font>
      <sz val="11"/>
      <color rgb="FF9C0006"/>
      <name val="宋体"/>
      <charset val="0"/>
      <scheme val="minor"/>
    </font>
    <font>
      <sz val="12"/>
      <color indexed="16"/>
      <name val="宋体"/>
      <charset val="134"/>
    </font>
    <font>
      <sz val="10"/>
      <name val="Times New Roman"/>
      <charset val="134"/>
    </font>
    <font>
      <b/>
      <sz val="10"/>
      <name val="Arial"/>
      <charset val="134"/>
    </font>
    <font>
      <sz val="11"/>
      <color theme="0"/>
      <name val="宋体"/>
      <charset val="0"/>
      <scheme val="minor"/>
    </font>
    <font>
      <b/>
      <sz val="15"/>
      <color indexed="56"/>
      <name val="宋体"/>
      <charset val="134"/>
    </font>
    <font>
      <b/>
      <sz val="18"/>
      <color theme="3"/>
      <name val="宋体"/>
      <charset val="134"/>
      <scheme val="minor"/>
    </font>
    <font>
      <b/>
      <sz val="11"/>
      <color rgb="FFFFFFFF"/>
      <name val="宋体"/>
      <charset val="0"/>
      <scheme val="minor"/>
    </font>
    <font>
      <sz val="9"/>
      <name val="宋体"/>
      <charset val="134"/>
    </font>
    <font>
      <i/>
      <sz val="11"/>
      <color rgb="FF7F7F7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3"/>
      <color theme="3"/>
      <name val="宋体"/>
      <charset val="134"/>
      <scheme val="minor"/>
    </font>
    <font>
      <sz val="10"/>
      <name val="MS Sans Serif"/>
      <charset val="134"/>
    </font>
    <font>
      <b/>
      <sz val="12"/>
      <name val="Arial"/>
      <charset val="134"/>
    </font>
    <font>
      <b/>
      <sz val="11"/>
      <color rgb="FF3F3F3F"/>
      <name val="宋体"/>
      <charset val="0"/>
      <scheme val="minor"/>
    </font>
    <font>
      <sz val="11"/>
      <color rgb="FF006100"/>
      <name val="宋体"/>
      <charset val="0"/>
      <scheme val="minor"/>
    </font>
    <font>
      <b/>
      <sz val="13"/>
      <color indexed="56"/>
      <name val="宋体"/>
      <charset val="134"/>
    </font>
    <font>
      <sz val="11"/>
      <color rgb="FF9C6500"/>
      <name val="宋体"/>
      <charset val="0"/>
      <scheme val="minor"/>
    </font>
    <font>
      <b/>
      <sz val="10"/>
      <color indexed="9"/>
      <name val="宋体"/>
      <charset val="134"/>
    </font>
    <font>
      <u/>
      <sz val="12"/>
      <color indexed="12"/>
      <name val="宋体"/>
      <charset val="134"/>
    </font>
    <font>
      <b/>
      <sz val="13"/>
      <color indexed="54"/>
      <name val="宋体"/>
      <charset val="134"/>
    </font>
    <font>
      <b/>
      <sz val="18"/>
      <color indexed="62"/>
      <name val="宋体"/>
      <charset val="134"/>
    </font>
    <font>
      <b/>
      <sz val="8"/>
      <color indexed="9"/>
      <name val="宋体"/>
      <charset val="134"/>
    </font>
    <font>
      <sz val="12"/>
      <name val="Helv"/>
      <charset val="134"/>
    </font>
    <font>
      <u/>
      <sz val="12"/>
      <color indexed="36"/>
      <name val="宋体"/>
      <charset val="134"/>
    </font>
    <font>
      <sz val="7"/>
      <name val="Small Fonts"/>
      <charset val="134"/>
    </font>
    <font>
      <b/>
      <sz val="15"/>
      <color indexed="54"/>
      <name val="宋体"/>
      <charset val="134"/>
    </font>
    <font>
      <b/>
      <sz val="11"/>
      <color indexed="54"/>
      <name val="宋体"/>
      <charset val="134"/>
    </font>
    <font>
      <u/>
      <sz val="11"/>
      <color indexed="52"/>
      <name val="宋体"/>
      <charset val="134"/>
    </font>
    <font>
      <b/>
      <sz val="9"/>
      <name val="Arial"/>
      <charset val="134"/>
    </font>
    <font>
      <sz val="12"/>
      <color indexed="9"/>
      <name val="Helv"/>
      <charset val="134"/>
    </font>
    <font>
      <b/>
      <sz val="18"/>
      <color indexed="54"/>
      <name val="宋体"/>
      <charset val="134"/>
    </font>
    <font>
      <sz val="9"/>
      <name val="微软雅黑"/>
      <charset val="134"/>
    </font>
    <font>
      <sz val="10"/>
      <color indexed="8"/>
      <name val="MS Sans Serif"/>
      <charset val="134"/>
    </font>
    <font>
      <u/>
      <sz val="10"/>
      <color indexed="12"/>
      <name val="Times"/>
      <charset val="134"/>
    </font>
    <font>
      <sz val="12"/>
      <name val="Courier"/>
      <charset val="134"/>
    </font>
  </fonts>
  <fills count="7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FF"/>
        <bgColor indexed="64"/>
      </patternFill>
    </fill>
    <fill>
      <patternFill patternType="solid">
        <fgColor theme="3" tint="0.599993896298105"/>
        <bgColor indexed="64"/>
      </patternFill>
    </fill>
    <fill>
      <patternFill patternType="solid">
        <fgColor indexed="22"/>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26"/>
        <bgColor indexed="64"/>
      </patternFill>
    </fill>
    <fill>
      <patternFill patternType="solid">
        <fgColor indexed="48"/>
        <bgColor indexed="64"/>
      </patternFill>
    </fill>
    <fill>
      <patternFill patternType="solid">
        <fgColor theme="9" tint="0.599993896298105"/>
        <bgColor indexed="64"/>
      </patternFill>
    </fill>
    <fill>
      <patternFill patternType="solid">
        <fgColor rgb="FFFFCC99"/>
        <bgColor indexed="64"/>
      </patternFill>
    </fill>
    <fill>
      <patternFill patternType="solid">
        <fgColor indexed="52"/>
        <bgColor indexed="64"/>
      </patternFill>
    </fill>
    <fill>
      <patternFill patternType="solid">
        <fgColor indexed="10"/>
        <bgColor indexed="64"/>
      </patternFill>
    </fill>
    <fill>
      <patternFill patternType="gray0625"/>
    </fill>
    <fill>
      <patternFill patternType="solid">
        <fgColor theme="4" tint="0.599993896298105"/>
        <bgColor indexed="64"/>
      </patternFill>
    </fill>
    <fill>
      <patternFill patternType="solid">
        <fgColor indexed="49"/>
        <bgColor indexed="64"/>
      </patternFill>
    </fill>
    <fill>
      <patternFill patternType="solid">
        <fgColor indexed="27"/>
        <bgColor indexed="64"/>
      </patternFill>
    </fill>
    <fill>
      <patternFill patternType="solid">
        <fgColor theme="6" tint="0.799981688894314"/>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indexed="25"/>
        <bgColor indexed="64"/>
      </patternFill>
    </fill>
    <fill>
      <patternFill patternType="solid">
        <fgColor indexed="5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indexed="14"/>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indexed="29"/>
        <bgColor indexed="64"/>
      </patternFill>
    </fill>
    <fill>
      <patternFill patternType="solid">
        <fgColor theme="5" tint="0.399975585192419"/>
        <bgColor indexed="64"/>
      </patternFill>
    </fill>
    <fill>
      <patternFill patternType="solid">
        <fgColor indexed="44"/>
        <bgColor indexed="64"/>
      </patternFill>
    </fill>
    <fill>
      <patternFill patternType="solid">
        <fgColor indexed="31"/>
        <bgColor indexed="64"/>
      </patternFill>
    </fill>
    <fill>
      <patternFill patternType="solid">
        <fgColor rgb="FFF2F2F2"/>
        <bgColor indexed="64"/>
      </patternFill>
    </fill>
    <fill>
      <patternFill patternType="solid">
        <fgColor theme="4" tint="0.399975585192419"/>
        <bgColor indexed="64"/>
      </patternFill>
    </fill>
    <fill>
      <patternFill patternType="solid">
        <fgColor indexed="57"/>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1"/>
        <bgColor indexed="64"/>
      </patternFill>
    </fill>
    <fill>
      <patternFill patternType="lightUp">
        <fgColor indexed="9"/>
        <bgColor indexed="22"/>
      </patternFill>
    </fill>
    <fill>
      <patternFill patternType="solid">
        <fgColor theme="8" tint="0.799981688894314"/>
        <bgColor indexed="64"/>
      </patternFill>
    </fill>
    <fill>
      <patternFill patternType="mediumGray">
        <fgColor indexed="22"/>
      </patternFill>
    </fill>
    <fill>
      <patternFill patternType="solid">
        <fgColor indexed="36"/>
        <bgColor indexed="64"/>
      </patternFill>
    </fill>
    <fill>
      <patternFill patternType="solid">
        <fgColor theme="4"/>
        <bgColor indexed="64"/>
      </patternFill>
    </fill>
    <fill>
      <patternFill patternType="solid">
        <fgColor indexed="40"/>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lightUp">
        <fgColor indexed="9"/>
        <bgColor indexed="55"/>
      </patternFill>
    </fill>
    <fill>
      <patternFill patternType="lightUp">
        <fgColor indexed="9"/>
        <bgColor indexed="29"/>
      </patternFill>
    </fill>
    <fill>
      <patternFill patternType="solid">
        <fgColor indexed="30"/>
        <bgColor indexed="64"/>
      </patternFill>
    </fill>
    <fill>
      <patternFill patternType="solid">
        <fgColor indexed="15"/>
        <bgColor indexed="64"/>
      </patternFill>
    </fill>
    <fill>
      <patternFill patternType="solid">
        <fgColor indexed="12"/>
        <bgColor indexed="64"/>
      </patternFill>
    </fill>
    <fill>
      <patternFill patternType="solid">
        <fgColor indexed="62"/>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medium">
        <color auto="1"/>
      </bottom>
      <diagonal/>
    </border>
    <border>
      <left style="thin">
        <color auto="1"/>
      </left>
      <right style="thin">
        <color auto="1"/>
      </right>
      <top/>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style="medium">
        <color auto="1"/>
      </top>
      <bottom style="medium">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style="medium">
        <color indexed="9"/>
      </top>
      <bottom style="medium">
        <color indexed="9"/>
      </bottom>
      <diagonal/>
    </border>
    <border>
      <left/>
      <right/>
      <top/>
      <bottom style="thick">
        <color indexed="43"/>
      </bottom>
      <diagonal/>
    </border>
    <border>
      <left/>
      <right/>
      <top/>
      <bottom style="thick">
        <color indexed="11"/>
      </bottom>
      <diagonal/>
    </border>
    <border>
      <left/>
      <right/>
      <top/>
      <bottom style="medium">
        <color indexed="43"/>
      </bottom>
      <diagonal/>
    </border>
    <border>
      <left/>
      <right/>
      <top style="thin">
        <color indexed="11"/>
      </top>
      <bottom style="double">
        <color indexed="11"/>
      </bottom>
      <diagonal/>
    </border>
  </borders>
  <cellStyleXfs count="1331">
    <xf numFmtId="0" fontId="0" fillId="0" borderId="0">
      <alignment vertical="center"/>
    </xf>
    <xf numFmtId="42" fontId="63" fillId="0" borderId="0" applyFont="0" applyFill="0" applyBorder="0" applyAlignment="0" applyProtection="0">
      <alignment vertical="center"/>
    </xf>
    <xf numFmtId="0" fontId="67" fillId="0" borderId="18" applyNumberFormat="0" applyFill="0" applyAlignment="0" applyProtection="0">
      <alignment vertical="center"/>
    </xf>
    <xf numFmtId="0" fontId="2" fillId="0" borderId="0">
      <alignment vertical="center"/>
    </xf>
    <xf numFmtId="0" fontId="2" fillId="0" borderId="0">
      <alignment vertical="center"/>
    </xf>
    <xf numFmtId="0" fontId="64" fillId="23" borderId="0" applyNumberFormat="0" applyBorder="0" applyAlignment="0" applyProtection="0">
      <alignment vertical="center"/>
    </xf>
    <xf numFmtId="0" fontId="10" fillId="0" borderId="21" applyNumberFormat="0" applyFill="0" applyAlignment="0" applyProtection="0">
      <alignment vertical="center"/>
    </xf>
    <xf numFmtId="0" fontId="44" fillId="21" borderId="0" applyNumberFormat="0" applyBorder="0" applyAlignment="0" applyProtection="0">
      <alignment vertical="center"/>
    </xf>
    <xf numFmtId="0" fontId="59" fillId="18" borderId="0" applyNumberFormat="0" applyBorder="0" applyAlignment="0" applyProtection="0">
      <alignment vertical="center"/>
    </xf>
    <xf numFmtId="0" fontId="65" fillId="16" borderId="17" applyNumberFormat="0" applyAlignment="0" applyProtection="0">
      <alignment vertical="center"/>
    </xf>
    <xf numFmtId="0" fontId="11" fillId="0" borderId="0">
      <alignment vertical="center"/>
    </xf>
    <xf numFmtId="0" fontId="70" fillId="0" borderId="0">
      <alignment vertical="center"/>
    </xf>
    <xf numFmtId="0" fontId="81" fillId="0" borderId="13" applyNumberFormat="0" applyFill="0" applyProtection="0">
      <alignment horizontal="center" vertical="center"/>
    </xf>
    <xf numFmtId="44" fontId="63" fillId="0" borderId="0" applyFont="0" applyFill="0" applyBorder="0" applyAlignment="0" applyProtection="0">
      <alignment vertical="center"/>
    </xf>
    <xf numFmtId="9" fontId="11" fillId="0" borderId="0" applyFont="0" applyFill="0" applyBorder="0" applyAlignment="0" applyProtection="0">
      <alignment vertical="center"/>
    </xf>
    <xf numFmtId="0" fontId="44" fillId="12" borderId="0" applyNumberFormat="0" applyBorder="0" applyAlignment="0" applyProtection="0">
      <alignment vertical="center"/>
    </xf>
    <xf numFmtId="0" fontId="84" fillId="0" borderId="0">
      <alignment horizontal="center" vertical="center" wrapText="1"/>
      <protection locked="0"/>
    </xf>
    <xf numFmtId="0" fontId="82" fillId="26" borderId="0" applyNumberFormat="0" applyBorder="0" applyAlignment="0" applyProtection="0">
      <alignment vertical="center"/>
    </xf>
    <xf numFmtId="0" fontId="86" fillId="11" borderId="0" applyNumberFormat="0" applyBorder="0" applyAlignment="0" applyProtection="0">
      <alignment vertical="center"/>
    </xf>
    <xf numFmtId="0" fontId="34" fillId="13" borderId="0" applyNumberFormat="0" applyBorder="0" applyAlignment="0" applyProtection="0">
      <alignment vertical="center"/>
    </xf>
    <xf numFmtId="0" fontId="11" fillId="0" borderId="0">
      <alignment vertical="center"/>
    </xf>
    <xf numFmtId="0" fontId="70" fillId="0" borderId="0">
      <alignment vertical="center"/>
    </xf>
    <xf numFmtId="0" fontId="34" fillId="8" borderId="0" applyNumberFormat="0" applyBorder="0" applyAlignment="0" applyProtection="0">
      <alignment vertical="center"/>
    </xf>
    <xf numFmtId="41" fontId="63" fillId="0" borderId="0" applyFont="0" applyFill="0" applyBorder="0" applyAlignment="0" applyProtection="0">
      <alignment vertical="center"/>
    </xf>
    <xf numFmtId="0" fontId="11" fillId="0" borderId="0">
      <alignment vertical="center"/>
    </xf>
    <xf numFmtId="0" fontId="64" fillId="30" borderId="0" applyNumberFormat="0" applyBorder="0" applyAlignment="0" applyProtection="0">
      <alignment vertical="center"/>
    </xf>
    <xf numFmtId="0" fontId="2" fillId="0" borderId="0">
      <alignment vertical="center"/>
    </xf>
    <xf numFmtId="0" fontId="89" fillId="29" borderId="0" applyNumberFormat="0" applyBorder="0" applyAlignment="0" applyProtection="0">
      <alignment vertical="center"/>
    </xf>
    <xf numFmtId="43" fontId="2" fillId="0" borderId="0" applyFont="0" applyFill="0" applyBorder="0" applyAlignment="0" applyProtection="0">
      <alignment vertical="center"/>
    </xf>
    <xf numFmtId="0" fontId="11" fillId="0" borderId="0">
      <alignment vertical="center"/>
    </xf>
    <xf numFmtId="0" fontId="93" fillId="31" borderId="0" applyNumberFormat="0" applyBorder="0" applyAlignment="0" applyProtection="0">
      <alignment vertical="center"/>
    </xf>
    <xf numFmtId="0" fontId="44" fillId="17" borderId="0" applyNumberFormat="0" applyBorder="0" applyAlignment="0" applyProtection="0">
      <alignment vertical="center"/>
    </xf>
    <xf numFmtId="0" fontId="76" fillId="13" borderId="1" applyNumberFormat="0" applyBorder="0" applyAlignment="0" applyProtection="0">
      <alignment vertical="center"/>
    </xf>
    <xf numFmtId="0" fontId="82" fillId="22" borderId="0" applyNumberFormat="0" applyBorder="0" applyAlignment="0" applyProtection="0">
      <alignment vertical="center"/>
    </xf>
    <xf numFmtId="0" fontId="73" fillId="0" borderId="0" applyNumberFormat="0" applyFill="0" applyBorder="0" applyAlignment="0" applyProtection="0">
      <alignment vertical="center"/>
    </xf>
    <xf numFmtId="180" fontId="58" fillId="0" borderId="13" applyFill="0" applyProtection="0">
      <alignment horizontal="right" vertical="center"/>
    </xf>
    <xf numFmtId="0" fontId="44" fillId="28" borderId="0" applyNumberFormat="0" applyBorder="0" applyAlignment="0" applyProtection="0">
      <alignment vertical="center"/>
    </xf>
    <xf numFmtId="0" fontId="59" fillId="17" borderId="0" applyNumberFormat="0" applyBorder="0" applyAlignment="0" applyProtection="0">
      <alignment vertical="center"/>
    </xf>
    <xf numFmtId="9" fontId="11" fillId="0" borderId="0" applyFont="0" applyFill="0" applyBorder="0" applyAlignment="0" applyProtection="0">
      <alignment vertical="center"/>
    </xf>
    <xf numFmtId="0" fontId="86" fillId="11" borderId="0" applyNumberFormat="0" applyBorder="0" applyAlignment="0" applyProtection="0">
      <alignment vertical="center"/>
    </xf>
    <xf numFmtId="0" fontId="34" fillId="13" borderId="0" applyNumberFormat="0" applyBorder="0" applyAlignment="0" applyProtection="0">
      <alignment vertical="center"/>
    </xf>
    <xf numFmtId="0" fontId="11" fillId="0" borderId="0">
      <alignment vertical="center"/>
    </xf>
    <xf numFmtId="0" fontId="70" fillId="0" borderId="0">
      <alignment vertical="center"/>
    </xf>
    <xf numFmtId="0" fontId="44" fillId="12" borderId="0" applyNumberFormat="0" applyBorder="0" applyAlignment="0" applyProtection="0">
      <alignment vertical="center"/>
    </xf>
    <xf numFmtId="0" fontId="90" fillId="24" borderId="0" applyNumberFormat="0" applyBorder="0" applyAlignment="0" applyProtection="0">
      <alignment vertical="center"/>
    </xf>
    <xf numFmtId="0" fontId="88" fillId="0" borderId="0" applyNumberFormat="0" applyFill="0" applyBorder="0" applyAlignment="0" applyProtection="0">
      <alignment vertical="center"/>
    </xf>
    <xf numFmtId="0" fontId="59" fillId="14" borderId="0" applyNumberFormat="0" applyBorder="0" applyAlignment="0" applyProtection="0">
      <alignment vertical="center"/>
    </xf>
    <xf numFmtId="0" fontId="75" fillId="26" borderId="0" applyNumberFormat="0" applyBorder="0" applyAlignment="0" applyProtection="0">
      <alignment vertical="center"/>
    </xf>
    <xf numFmtId="0" fontId="77" fillId="0" borderId="0">
      <alignment vertical="center"/>
    </xf>
    <xf numFmtId="0" fontId="11" fillId="0" borderId="0">
      <alignment vertical="center"/>
    </xf>
    <xf numFmtId="0" fontId="59" fillId="36" borderId="0" applyNumberFormat="0" applyBorder="0" applyAlignment="0" applyProtection="0">
      <alignment vertical="center"/>
    </xf>
    <xf numFmtId="0" fontId="63" fillId="33" borderId="26" applyNumberFormat="0" applyFont="0" applyAlignment="0" applyProtection="0">
      <alignment vertical="center"/>
    </xf>
    <xf numFmtId="0" fontId="77" fillId="0" borderId="0">
      <alignment vertical="center"/>
    </xf>
    <xf numFmtId="0" fontId="93" fillId="37" borderId="0" applyNumberFormat="0" applyBorder="0" applyAlignment="0" applyProtection="0">
      <alignment vertical="center"/>
    </xf>
    <xf numFmtId="0" fontId="44" fillId="17" borderId="0" applyNumberFormat="0" applyBorder="0" applyAlignment="0" applyProtection="0">
      <alignment vertical="center"/>
    </xf>
    <xf numFmtId="0" fontId="44" fillId="38" borderId="0" applyNumberFormat="0" applyBorder="0" applyAlignment="0" applyProtection="0">
      <alignment vertical="center"/>
    </xf>
    <xf numFmtId="0" fontId="78"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11" fillId="0" borderId="0" applyFont="0" applyFill="0" applyBorder="0" applyAlignment="0" applyProtection="0">
      <alignment vertical="center"/>
    </xf>
    <xf numFmtId="0" fontId="44" fillId="28" borderId="0" applyNumberFormat="0" applyBorder="0" applyAlignment="0" applyProtection="0">
      <alignment vertical="center"/>
    </xf>
    <xf numFmtId="0" fontId="60" fillId="0" borderId="0" applyNumberFormat="0" applyFill="0" applyBorder="0" applyAlignment="0" applyProtection="0">
      <alignment vertical="center"/>
    </xf>
    <xf numFmtId="0" fontId="11" fillId="0" borderId="0">
      <alignment vertical="center"/>
    </xf>
    <xf numFmtId="0" fontId="11" fillId="0" borderId="0">
      <alignment vertical="center"/>
    </xf>
    <xf numFmtId="0" fontId="69" fillId="0" borderId="0">
      <alignment vertical="center"/>
    </xf>
    <xf numFmtId="0" fontId="11" fillId="0" borderId="0">
      <alignment vertical="center"/>
    </xf>
    <xf numFmtId="0" fontId="59" fillId="24" borderId="0" applyNumberFormat="0" applyBorder="0" applyAlignment="0" applyProtection="0">
      <alignment vertical="center"/>
    </xf>
    <xf numFmtId="0" fontId="95" fillId="0" borderId="0" applyNumberFormat="0" applyFill="0" applyBorder="0" applyAlignment="0" applyProtection="0">
      <alignment vertical="center"/>
    </xf>
    <xf numFmtId="0" fontId="69" fillId="0" borderId="0">
      <alignment vertical="center"/>
    </xf>
    <xf numFmtId="0" fontId="94" fillId="0" borderId="25" applyNumberFormat="0" applyFill="0" applyAlignment="0" applyProtection="0">
      <alignment vertical="center"/>
    </xf>
    <xf numFmtId="0" fontId="44" fillId="38" borderId="0" applyNumberFormat="0" applyBorder="0" applyAlignment="0" applyProtection="0">
      <alignment vertical="center"/>
    </xf>
    <xf numFmtId="0" fontId="98" fillId="0" borderId="0" applyNumberFormat="0" applyFill="0" applyBorder="0" applyAlignment="0" applyProtection="0">
      <alignment vertical="center"/>
    </xf>
    <xf numFmtId="0" fontId="99" fillId="0" borderId="28" applyNumberFormat="0" applyFill="0" applyAlignment="0" applyProtection="0">
      <alignment vertical="center"/>
    </xf>
    <xf numFmtId="9" fontId="11" fillId="0" borderId="0" applyFont="0" applyFill="0" applyBorder="0" applyAlignment="0" applyProtection="0">
      <alignment vertical="center"/>
    </xf>
    <xf numFmtId="0" fontId="102" fillId="0" borderId="28" applyNumberFormat="0" applyFill="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59" fillId="24" borderId="0" applyNumberFormat="0" applyBorder="0" applyAlignment="0" applyProtection="0">
      <alignment vertical="center"/>
    </xf>
    <xf numFmtId="0" fontId="77" fillId="0" borderId="0">
      <alignment vertical="center"/>
    </xf>
    <xf numFmtId="0" fontId="56" fillId="24" borderId="0" applyNumberFormat="0" applyBorder="0" applyAlignment="0" applyProtection="0">
      <alignment vertical="center"/>
    </xf>
    <xf numFmtId="0" fontId="77" fillId="0" borderId="0">
      <alignment vertical="center"/>
    </xf>
    <xf numFmtId="0" fontId="44" fillId="12" borderId="0" applyNumberFormat="0" applyBorder="0" applyAlignment="0" applyProtection="0">
      <alignment vertical="center"/>
    </xf>
    <xf numFmtId="0" fontId="93" fillId="41" borderId="0" applyNumberFormat="0" applyBorder="0" applyAlignment="0" applyProtection="0">
      <alignment vertical="center"/>
    </xf>
    <xf numFmtId="0" fontId="44" fillId="17" borderId="0" applyNumberFormat="0" applyBorder="0" applyAlignment="0" applyProtection="0">
      <alignment vertical="center"/>
    </xf>
    <xf numFmtId="0" fontId="78" fillId="0" borderId="31" applyNumberFormat="0" applyFill="0" applyAlignment="0" applyProtection="0">
      <alignment vertical="center"/>
    </xf>
    <xf numFmtId="9" fontId="11" fillId="0" borderId="0" applyFont="0" applyFill="0" applyBorder="0" applyAlignment="0" applyProtection="0">
      <alignment vertical="center"/>
    </xf>
    <xf numFmtId="0" fontId="93" fillId="35" borderId="0" applyNumberFormat="0" applyBorder="0" applyAlignment="0" applyProtection="0">
      <alignment vertical="center"/>
    </xf>
    <xf numFmtId="0" fontId="44" fillId="17" borderId="0" applyNumberFormat="0" applyBorder="0" applyAlignment="0" applyProtection="0">
      <alignment vertical="center"/>
    </xf>
    <xf numFmtId="0" fontId="105" fillId="40" borderId="32" applyNumberFormat="0" applyAlignment="0" applyProtection="0">
      <alignment vertical="center"/>
    </xf>
    <xf numFmtId="0" fontId="100" fillId="40" borderId="17" applyNumberFormat="0" applyAlignment="0" applyProtection="0">
      <alignment vertical="center"/>
    </xf>
    <xf numFmtId="0" fontId="2" fillId="38" borderId="0" applyNumberFormat="0" applyBorder="0" applyAlignment="0" applyProtection="0">
      <alignment vertical="center"/>
    </xf>
    <xf numFmtId="0" fontId="96" fillId="34" borderId="27" applyNumberFormat="0" applyAlignment="0" applyProtection="0">
      <alignment vertical="center"/>
    </xf>
    <xf numFmtId="0" fontId="2" fillId="0" borderId="0">
      <alignment vertical="center"/>
    </xf>
    <xf numFmtId="0" fontId="2" fillId="0" borderId="0">
      <alignment vertical="center"/>
    </xf>
    <xf numFmtId="0" fontId="64" fillId="43" borderId="0" applyNumberFormat="0" applyBorder="0" applyAlignment="0" applyProtection="0">
      <alignment vertical="center"/>
    </xf>
    <xf numFmtId="0" fontId="93" fillId="44" borderId="0" applyNumberFormat="0" applyBorder="0" applyAlignment="0" applyProtection="0">
      <alignment vertical="center"/>
    </xf>
    <xf numFmtId="0" fontId="11" fillId="0" borderId="0">
      <alignment vertical="center"/>
    </xf>
    <xf numFmtId="0" fontId="87" fillId="0" borderId="0" applyNumberFormat="0" applyFill="0" applyBorder="0" applyAlignment="0" applyProtection="0">
      <alignment vertical="center"/>
    </xf>
    <xf numFmtId="0" fontId="68" fillId="0" borderId="19">
      <alignment horizontal="center" vertical="center"/>
    </xf>
    <xf numFmtId="0" fontId="62" fillId="0" borderId="16" applyNumberFormat="0" applyFill="0" applyAlignment="0" applyProtection="0">
      <alignment vertical="center"/>
    </xf>
    <xf numFmtId="0" fontId="59" fillId="14" borderId="0" applyNumberFormat="0" applyBorder="0" applyAlignment="0" applyProtection="0">
      <alignment vertical="center"/>
    </xf>
    <xf numFmtId="0" fontId="101" fillId="0" borderId="29" applyNumberFormat="0" applyFill="0" applyAlignment="0" applyProtection="0">
      <alignment vertical="center"/>
    </xf>
    <xf numFmtId="0" fontId="56" fillId="9" borderId="0" applyNumberFormat="0" applyBorder="0" applyAlignment="0" applyProtection="0">
      <alignment vertical="center"/>
    </xf>
    <xf numFmtId="0" fontId="106" fillId="45" borderId="0" applyNumberFormat="0" applyBorder="0" applyAlignment="0" applyProtection="0">
      <alignment vertical="center"/>
    </xf>
    <xf numFmtId="0" fontId="86" fillId="11" borderId="0" applyNumberFormat="0" applyBorder="0" applyAlignment="0" applyProtection="0">
      <alignment vertical="center"/>
    </xf>
    <xf numFmtId="0" fontId="2" fillId="26" borderId="0" applyNumberFormat="0" applyBorder="0" applyAlignment="0" applyProtection="0">
      <alignment vertical="center"/>
    </xf>
    <xf numFmtId="0" fontId="61" fillId="8" borderId="14" applyNumberFormat="0" applyAlignment="0" applyProtection="0">
      <alignment vertical="center"/>
    </xf>
    <xf numFmtId="0" fontId="108" fillId="46" borderId="0" applyNumberFormat="0" applyBorder="0" applyAlignment="0" applyProtection="0">
      <alignment vertical="center"/>
    </xf>
    <xf numFmtId="0" fontId="67" fillId="0" borderId="18" applyNumberFormat="0" applyFill="0" applyAlignment="0" applyProtection="0">
      <alignment vertical="center"/>
    </xf>
    <xf numFmtId="0" fontId="2" fillId="0" borderId="0">
      <alignment vertical="center"/>
    </xf>
    <xf numFmtId="0" fontId="2" fillId="0" borderId="0">
      <alignment vertical="center"/>
    </xf>
    <xf numFmtId="0" fontId="64" fillId="49" borderId="0" applyNumberFormat="0" applyBorder="0" applyAlignment="0" applyProtection="0">
      <alignment vertical="center"/>
    </xf>
    <xf numFmtId="0" fontId="93" fillId="52" borderId="0" applyNumberFormat="0" applyBorder="0" applyAlignment="0" applyProtection="0">
      <alignment vertical="center"/>
    </xf>
    <xf numFmtId="0" fontId="11" fillId="0" borderId="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67" fillId="0" borderId="18" applyNumberFormat="0" applyFill="0" applyAlignment="0" applyProtection="0">
      <alignment vertical="center"/>
    </xf>
    <xf numFmtId="0" fontId="2" fillId="0" borderId="0">
      <alignment vertical="center"/>
    </xf>
    <xf numFmtId="0" fontId="2" fillId="0" borderId="0">
      <alignment vertical="center"/>
    </xf>
    <xf numFmtId="0" fontId="58" fillId="0" borderId="22" applyNumberFormat="0" applyFill="0" applyProtection="0">
      <alignment horizontal="right" vertical="center"/>
    </xf>
    <xf numFmtId="0" fontId="64" fillId="54" borderId="0" applyNumberFormat="0" applyBorder="0" applyAlignment="0" applyProtection="0">
      <alignment vertical="center"/>
    </xf>
    <xf numFmtId="0" fontId="34" fillId="13" borderId="0" applyNumberFormat="0" applyBorder="0" applyAlignment="0" applyProtection="0">
      <alignment vertical="center"/>
    </xf>
    <xf numFmtId="0" fontId="10" fillId="0" borderId="21" applyNumberFormat="0" applyFill="0" applyAlignment="0" applyProtection="0">
      <alignment vertical="center"/>
    </xf>
    <xf numFmtId="0" fontId="55" fillId="0" borderId="0" applyNumberFormat="0" applyFill="0" applyBorder="0" applyAlignment="0" applyProtection="0">
      <alignment vertical="center"/>
    </xf>
    <xf numFmtId="0" fontId="64" fillId="20" borderId="0" applyNumberFormat="0" applyBorder="0" applyAlignment="0" applyProtection="0">
      <alignment vertical="center"/>
    </xf>
    <xf numFmtId="0" fontId="67" fillId="0" borderId="18" applyNumberFormat="0" applyFill="0" applyAlignment="0" applyProtection="0">
      <alignment vertical="center"/>
    </xf>
    <xf numFmtId="0" fontId="2" fillId="0" borderId="0">
      <alignment vertical="center"/>
    </xf>
    <xf numFmtId="0" fontId="2" fillId="0" borderId="0">
      <alignment vertical="center"/>
    </xf>
    <xf numFmtId="0" fontId="64" fillId="55" borderId="0" applyNumberFormat="0" applyBorder="0" applyAlignment="0" applyProtection="0">
      <alignment vertical="center"/>
    </xf>
    <xf numFmtId="0" fontId="64" fillId="56" borderId="0" applyNumberFormat="0" applyBorder="0" applyAlignment="0" applyProtection="0">
      <alignment vertical="center"/>
    </xf>
    <xf numFmtId="9" fontId="11" fillId="0" borderId="0" applyFont="0" applyFill="0" applyBorder="0" applyAlignment="0" applyProtection="0">
      <alignment vertical="center"/>
    </xf>
    <xf numFmtId="0" fontId="34" fillId="13" borderId="0" applyNumberFormat="0" applyBorder="0" applyAlignment="0" applyProtection="0">
      <alignment vertical="center"/>
    </xf>
    <xf numFmtId="0" fontId="70" fillId="0" borderId="0">
      <alignment vertical="center"/>
    </xf>
    <xf numFmtId="0" fontId="85" fillId="28" borderId="23" applyNumberFormat="0" applyAlignment="0" applyProtection="0">
      <alignment vertical="center"/>
    </xf>
    <xf numFmtId="0" fontId="34" fillId="8" borderId="0" applyNumberFormat="0" applyBorder="0" applyAlignment="0" applyProtection="0">
      <alignment vertical="center"/>
    </xf>
    <xf numFmtId="0" fontId="93" fillId="57" borderId="0" applyNumberFormat="0" applyBorder="0" applyAlignment="0" applyProtection="0">
      <alignment vertical="center"/>
    </xf>
    <xf numFmtId="0" fontId="56" fillId="9" borderId="0" applyNumberFormat="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70" fillId="0" borderId="0">
      <alignment vertical="center"/>
    </xf>
    <xf numFmtId="9" fontId="11" fillId="0" borderId="0" applyFont="0" applyFill="0" applyBorder="0" applyAlignment="0" applyProtection="0">
      <alignment vertical="center"/>
    </xf>
    <xf numFmtId="0" fontId="11" fillId="0" borderId="0" applyNumberFormat="0" applyFont="0" applyFill="0" applyBorder="0" applyAlignment="0" applyProtection="0">
      <alignment horizontal="left" vertical="center"/>
    </xf>
    <xf numFmtId="0" fontId="93" fillId="58" borderId="0" applyNumberFormat="0" applyBorder="0" applyAlignment="0" applyProtection="0">
      <alignment vertical="center"/>
    </xf>
    <xf numFmtId="0" fontId="34" fillId="8" borderId="0" applyNumberFormat="0" applyBorder="0" applyAlignment="0" applyProtection="0">
      <alignment vertical="center"/>
    </xf>
    <xf numFmtId="0" fontId="75" fillId="26" borderId="0" applyNumberFormat="0" applyBorder="0" applyAlignment="0" applyProtection="0">
      <alignment vertical="center"/>
    </xf>
    <xf numFmtId="0" fontId="67" fillId="0" borderId="18" applyNumberFormat="0" applyFill="0" applyAlignment="0" applyProtection="0">
      <alignment vertical="center"/>
    </xf>
    <xf numFmtId="0" fontId="2" fillId="0" borderId="0">
      <alignment vertical="center"/>
    </xf>
    <xf numFmtId="0" fontId="2" fillId="0" borderId="0">
      <alignment vertical="center"/>
    </xf>
    <xf numFmtId="0" fontId="64" fillId="59" borderId="0" applyNumberFormat="0" applyBorder="0" applyAlignment="0" applyProtection="0">
      <alignment vertical="center"/>
    </xf>
    <xf numFmtId="0" fontId="64" fillId="60" borderId="0" applyNumberFormat="0" applyBorder="0" applyAlignment="0" applyProtection="0">
      <alignment vertical="center"/>
    </xf>
    <xf numFmtId="0" fontId="93" fillId="61" borderId="0" applyNumberFormat="0" applyBorder="0" applyAlignment="0" applyProtection="0">
      <alignment vertical="center"/>
    </xf>
    <xf numFmtId="0" fontId="83" fillId="8" borderId="12" applyNumberFormat="0" applyAlignment="0" applyProtection="0">
      <alignment vertical="center"/>
    </xf>
    <xf numFmtId="0" fontId="41" fillId="0" borderId="0">
      <alignment vertical="center"/>
    </xf>
    <xf numFmtId="0" fontId="59" fillId="8" borderId="0" applyNumberFormat="0" applyBorder="0" applyAlignment="0" applyProtection="0">
      <alignment vertical="center"/>
    </xf>
    <xf numFmtId="0" fontId="11" fillId="0" borderId="0">
      <alignment vertical="center"/>
    </xf>
    <xf numFmtId="0" fontId="64" fillId="62" borderId="0" applyNumberFormat="0" applyBorder="0" applyAlignment="0" applyProtection="0">
      <alignment vertical="center"/>
    </xf>
    <xf numFmtId="9" fontId="11" fillId="0" borderId="0" applyFont="0" applyFill="0" applyBorder="0" applyAlignment="0" applyProtection="0">
      <alignment vertical="center"/>
    </xf>
    <xf numFmtId="0" fontId="70" fillId="0" borderId="0">
      <alignment vertical="center"/>
    </xf>
    <xf numFmtId="0" fontId="94" fillId="0" borderId="25" applyNumberFormat="0" applyFill="0" applyAlignment="0" applyProtection="0">
      <alignment vertical="center"/>
    </xf>
    <xf numFmtId="0" fontId="93" fillId="63" borderId="0" applyNumberFormat="0" applyBorder="0" applyAlignment="0" applyProtection="0">
      <alignment vertical="center"/>
    </xf>
    <xf numFmtId="0" fontId="44" fillId="17" borderId="0" applyNumberFormat="0" applyBorder="0" applyAlignment="0" applyProtection="0">
      <alignment vertical="center"/>
    </xf>
    <xf numFmtId="0" fontId="93" fillId="64" borderId="0" applyNumberFormat="0" applyBorder="0" applyAlignment="0" applyProtection="0">
      <alignment vertical="center"/>
    </xf>
    <xf numFmtId="0" fontId="64" fillId="15" borderId="0" applyNumberFormat="0" applyBorder="0" applyAlignment="0" applyProtection="0">
      <alignment vertical="center"/>
    </xf>
    <xf numFmtId="0" fontId="69" fillId="0" borderId="0">
      <alignment vertical="center"/>
    </xf>
    <xf numFmtId="0" fontId="94" fillId="0" borderId="25" applyNumberFormat="0" applyFill="0" applyAlignment="0" applyProtection="0">
      <alignment vertical="center"/>
    </xf>
    <xf numFmtId="0" fontId="93" fillId="65" borderId="0" applyNumberFormat="0" applyBorder="0" applyAlignment="0" applyProtection="0">
      <alignment vertical="center"/>
    </xf>
    <xf numFmtId="0" fontId="44" fillId="17" borderId="0" applyNumberFormat="0" applyBorder="0" applyAlignment="0" applyProtection="0">
      <alignment vertical="center"/>
    </xf>
    <xf numFmtId="49" fontId="11" fillId="0" borderId="0" applyFont="0" applyFill="0" applyBorder="0" applyAlignment="0" applyProtection="0">
      <alignment vertical="center"/>
    </xf>
    <xf numFmtId="0" fontId="110" fillId="0" borderId="0" applyNumberFormat="0" applyFill="0" applyBorder="0" applyAlignment="0" applyProtection="0">
      <alignment vertical="top"/>
      <protection locked="0"/>
    </xf>
    <xf numFmtId="0" fontId="77" fillId="0" borderId="0">
      <alignment vertical="center"/>
    </xf>
    <xf numFmtId="0" fontId="2" fillId="0" borderId="0">
      <alignment vertical="center"/>
    </xf>
    <xf numFmtId="0" fontId="86" fillId="11" borderId="0" applyNumberFormat="0" applyBorder="0" applyAlignment="0" applyProtection="0">
      <alignment vertical="center"/>
    </xf>
    <xf numFmtId="0" fontId="34" fillId="13" borderId="0" applyNumberFormat="0" applyBorder="0" applyAlignment="0" applyProtection="0">
      <alignment vertical="center"/>
    </xf>
    <xf numFmtId="0" fontId="11" fillId="0" borderId="0">
      <alignment vertical="center"/>
    </xf>
    <xf numFmtId="0" fontId="70" fillId="0" borderId="0">
      <alignment vertical="center"/>
    </xf>
    <xf numFmtId="9" fontId="11" fillId="0" borderId="0" applyFont="0" applyFill="0" applyBorder="0" applyAlignment="0" applyProtection="0">
      <alignment vertical="center"/>
    </xf>
    <xf numFmtId="0" fontId="11" fillId="0" borderId="0">
      <alignment vertical="center"/>
    </xf>
    <xf numFmtId="0" fontId="79" fillId="24" borderId="0" applyNumberFormat="0" applyBorder="0" applyAlignment="0" applyProtection="0">
      <alignment vertical="center"/>
    </xf>
    <xf numFmtId="0" fontId="70" fillId="0" borderId="0">
      <alignment vertical="center"/>
    </xf>
    <xf numFmtId="0" fontId="70" fillId="0" borderId="0">
      <alignment vertical="center"/>
    </xf>
    <xf numFmtId="0" fontId="44" fillId="12" borderId="0" applyNumberFormat="0" applyBorder="0" applyAlignment="0" applyProtection="0">
      <alignment vertical="center"/>
    </xf>
    <xf numFmtId="49" fontId="11" fillId="0" borderId="0" applyFont="0" applyFill="0" applyBorder="0" applyAlignment="0" applyProtection="0">
      <alignment vertical="center"/>
    </xf>
    <xf numFmtId="0" fontId="110" fillId="0" borderId="0" applyNumberFormat="0" applyFill="0" applyBorder="0" applyAlignment="0" applyProtection="0">
      <alignment vertical="top"/>
      <protection locked="0"/>
    </xf>
    <xf numFmtId="0" fontId="44" fillId="38" borderId="0" applyNumberFormat="0" applyBorder="0" applyAlignment="0" applyProtection="0">
      <alignment vertical="center"/>
    </xf>
    <xf numFmtId="0" fontId="70" fillId="0" borderId="0">
      <alignment vertical="center"/>
    </xf>
    <xf numFmtId="0" fontId="11" fillId="0" borderId="0">
      <alignment vertical="center"/>
    </xf>
    <xf numFmtId="0" fontId="70" fillId="0" borderId="0">
      <alignment vertical="center"/>
    </xf>
    <xf numFmtId="0" fontId="11" fillId="0" borderId="0">
      <alignment vertical="center"/>
    </xf>
    <xf numFmtId="0" fontId="70" fillId="0" borderId="0">
      <alignment vertical="center"/>
    </xf>
    <xf numFmtId="0" fontId="107" fillId="0" borderId="33" applyNumberFormat="0" applyFill="0" applyAlignment="0" applyProtection="0">
      <alignment vertical="center"/>
    </xf>
    <xf numFmtId="0" fontId="70" fillId="0" borderId="0">
      <alignment vertical="center"/>
    </xf>
    <xf numFmtId="9" fontId="11" fillId="0" borderId="0" applyFont="0" applyFill="0" applyBorder="0" applyAlignment="0" applyProtection="0">
      <alignment vertical="center"/>
    </xf>
    <xf numFmtId="10" fontId="11" fillId="0" borderId="0" applyFont="0" applyFill="0" applyBorder="0" applyAlignment="0" applyProtection="0">
      <alignment vertical="center"/>
    </xf>
    <xf numFmtId="0" fontId="70" fillId="0" borderId="0">
      <alignment vertical="center"/>
    </xf>
    <xf numFmtId="0" fontId="44" fillId="12" borderId="0" applyNumberFormat="0" applyBorder="0" applyAlignment="0" applyProtection="0">
      <alignment vertical="center"/>
    </xf>
    <xf numFmtId="0" fontId="110" fillId="0" borderId="0" applyNumberFormat="0" applyFill="0" applyBorder="0" applyAlignment="0" applyProtection="0">
      <alignment vertical="top"/>
      <protection locked="0"/>
    </xf>
    <xf numFmtId="0" fontId="70" fillId="0" borderId="0">
      <alignment vertical="center"/>
    </xf>
    <xf numFmtId="0" fontId="70" fillId="0" borderId="0">
      <alignment vertical="center"/>
    </xf>
    <xf numFmtId="0" fontId="44" fillId="21" borderId="0" applyNumberFormat="0" applyBorder="0" applyAlignment="0" applyProtection="0">
      <alignment vertical="center"/>
    </xf>
    <xf numFmtId="0" fontId="58" fillId="0" borderId="0">
      <alignment vertical="center"/>
    </xf>
    <xf numFmtId="0" fontId="72" fillId="0" borderId="0" applyNumberFormat="0" applyFill="0" applyBorder="0" applyAlignment="0" applyProtection="0">
      <alignment vertical="center"/>
    </xf>
    <xf numFmtId="0" fontId="77" fillId="0" borderId="0">
      <alignment vertical="center"/>
    </xf>
    <xf numFmtId="0" fontId="2" fillId="26" borderId="0" applyNumberFormat="0" applyBorder="0" applyAlignment="0" applyProtection="0">
      <alignment vertical="center"/>
    </xf>
    <xf numFmtId="0" fontId="67" fillId="0" borderId="18" applyNumberFormat="0" applyFill="0" applyAlignment="0" applyProtection="0">
      <alignment vertical="center"/>
    </xf>
    <xf numFmtId="0" fontId="11" fillId="0" borderId="0">
      <alignment vertical="center"/>
    </xf>
    <xf numFmtId="0" fontId="2" fillId="26" borderId="0" applyNumberFormat="0" applyBorder="0" applyAlignment="0" applyProtection="0">
      <alignment vertical="center"/>
    </xf>
    <xf numFmtId="0" fontId="59" fillId="32" borderId="0" applyNumberFormat="0" applyBorder="0" applyAlignment="0" applyProtection="0">
      <alignment vertical="center"/>
    </xf>
    <xf numFmtId="0" fontId="34" fillId="39" borderId="0" applyNumberFormat="0" applyBorder="0" applyAlignment="0" applyProtection="0">
      <alignment vertical="center"/>
    </xf>
    <xf numFmtId="0" fontId="2" fillId="39"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59" fillId="10" borderId="0" applyNumberFormat="0" applyBorder="0" applyAlignment="0" applyProtection="0">
      <alignment vertical="center"/>
    </xf>
    <xf numFmtId="0" fontId="2" fillId="24" borderId="0" applyNumberFormat="0" applyBorder="0" applyAlignment="0" applyProtection="0">
      <alignment vertical="center"/>
    </xf>
    <xf numFmtId="0" fontId="86" fillId="11" borderId="0" applyNumberFormat="0" applyBorder="0" applyAlignment="0" applyProtection="0">
      <alignment vertical="center"/>
    </xf>
    <xf numFmtId="0" fontId="2" fillId="13" borderId="0" applyNumberFormat="0" applyBorder="0" applyAlignment="0" applyProtection="0">
      <alignment vertical="center"/>
    </xf>
    <xf numFmtId="0" fontId="11" fillId="0" borderId="0">
      <alignment vertical="center"/>
    </xf>
    <xf numFmtId="0" fontId="2" fillId="13" borderId="0" applyNumberFormat="0" applyBorder="0" applyAlignment="0" applyProtection="0">
      <alignment vertical="center"/>
    </xf>
    <xf numFmtId="0" fontId="2" fillId="22" borderId="0" applyNumberFormat="0" applyBorder="0" applyAlignment="0" applyProtection="0">
      <alignment vertical="center"/>
    </xf>
    <xf numFmtId="0" fontId="11" fillId="0" borderId="0">
      <alignment vertical="center"/>
    </xf>
    <xf numFmtId="186" fontId="11" fillId="0" borderId="0" applyFont="0" applyFill="0" applyBorder="0" applyAlignment="0" applyProtection="0">
      <alignment vertical="center"/>
    </xf>
    <xf numFmtId="0" fontId="2" fillId="22" borderId="0" applyNumberFormat="0" applyBorder="0" applyAlignment="0" applyProtection="0">
      <alignment vertical="center"/>
    </xf>
    <xf numFmtId="0" fontId="11" fillId="0" borderId="0">
      <alignment vertical="center"/>
    </xf>
    <xf numFmtId="0" fontId="2" fillId="9" borderId="0" applyNumberFormat="0" applyBorder="0" applyAlignment="0" applyProtection="0">
      <alignment vertical="center"/>
    </xf>
    <xf numFmtId="0" fontId="11" fillId="0" borderId="0">
      <alignment vertical="center"/>
    </xf>
    <xf numFmtId="0" fontId="44" fillId="10"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34" fillId="13" borderId="0" applyNumberFormat="0" applyBorder="0" applyAlignment="0" applyProtection="0">
      <alignment vertical="center"/>
    </xf>
    <xf numFmtId="0" fontId="2" fillId="22" borderId="0" applyNumberFormat="0" applyBorder="0" applyAlignment="0" applyProtection="0">
      <alignment vertical="center"/>
    </xf>
    <xf numFmtId="0" fontId="74" fillId="0" borderId="0" applyNumberFormat="0" applyFill="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1" fillId="0" borderId="0">
      <alignment vertical="center"/>
    </xf>
    <xf numFmtId="0" fontId="2" fillId="11" borderId="0" applyNumberFormat="0" applyBorder="0" applyAlignment="0" applyProtection="0">
      <alignment vertical="center"/>
    </xf>
    <xf numFmtId="0" fontId="44" fillId="12" borderId="0" applyNumberFormat="0" applyBorder="0" applyAlignment="0" applyProtection="0">
      <alignment vertical="center"/>
    </xf>
    <xf numFmtId="0" fontId="2" fillId="38" borderId="0" applyNumberFormat="0" applyBorder="0" applyAlignment="0" applyProtection="0">
      <alignment vertical="center"/>
    </xf>
    <xf numFmtId="0" fontId="66" fillId="0" borderId="1">
      <alignment horizontal="left" vertical="center"/>
    </xf>
    <xf numFmtId="0" fontId="2" fillId="24" borderId="0" applyNumberFormat="0" applyBorder="0" applyAlignment="0" applyProtection="0">
      <alignment vertical="center"/>
    </xf>
    <xf numFmtId="0" fontId="11" fillId="0" borderId="0">
      <alignment vertical="center"/>
    </xf>
    <xf numFmtId="0" fontId="2" fillId="24" borderId="0" applyNumberFormat="0" applyBorder="0" applyAlignment="0" applyProtection="0">
      <alignment vertical="center"/>
    </xf>
    <xf numFmtId="0" fontId="11" fillId="0" borderId="0">
      <alignment vertical="center"/>
    </xf>
    <xf numFmtId="0" fontId="2" fillId="36" borderId="0" applyNumberFormat="0" applyBorder="0" applyAlignment="0" applyProtection="0">
      <alignment vertical="center"/>
    </xf>
    <xf numFmtId="0" fontId="41" fillId="0" borderId="0">
      <alignment vertical="center"/>
    </xf>
    <xf numFmtId="0" fontId="2" fillId="10" borderId="0" applyNumberFormat="0" applyBorder="0" applyAlignment="0" applyProtection="0">
      <alignment vertical="center"/>
    </xf>
    <xf numFmtId="0" fontId="41" fillId="0" borderId="0">
      <alignment vertical="center"/>
    </xf>
    <xf numFmtId="0" fontId="2" fillId="10" borderId="0" applyNumberFormat="0" applyBorder="0" applyAlignment="0" applyProtection="0">
      <alignment vertical="center"/>
    </xf>
    <xf numFmtId="0" fontId="2" fillId="25" borderId="0" applyNumberFormat="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2" fillId="38" borderId="0" applyNumberFormat="0" applyBorder="0" applyAlignment="0" applyProtection="0">
      <alignment vertical="center"/>
    </xf>
    <xf numFmtId="0" fontId="83" fillId="8" borderId="12" applyNumberFormat="0" applyAlignment="0" applyProtection="0">
      <alignment vertical="center"/>
    </xf>
    <xf numFmtId="0" fontId="11" fillId="0" borderId="0">
      <alignment vertical="center"/>
    </xf>
    <xf numFmtId="0" fontId="34" fillId="13" borderId="0" applyNumberFormat="0" applyBorder="0" applyAlignment="0" applyProtection="0">
      <alignment vertical="center"/>
    </xf>
    <xf numFmtId="0" fontId="2" fillId="9" borderId="0" applyNumberFormat="0" applyBorder="0" applyAlignment="0" applyProtection="0">
      <alignment vertical="center"/>
    </xf>
    <xf numFmtId="0" fontId="2" fillId="8" borderId="0" applyNumberFormat="0" applyBorder="0" applyAlignment="0" applyProtection="0">
      <alignment vertical="center"/>
    </xf>
    <xf numFmtId="0" fontId="82" fillId="26" borderId="0" applyNumberFormat="0" applyBorder="0" applyAlignment="0" applyProtection="0">
      <alignment vertical="center"/>
    </xf>
    <xf numFmtId="0" fontId="83" fillId="8" borderId="12" applyNumberFormat="0" applyAlignment="0" applyProtection="0">
      <alignment vertical="center"/>
    </xf>
    <xf numFmtId="0" fontId="59" fillId="51" borderId="0" applyNumberFormat="0" applyBorder="0" applyAlignment="0" applyProtection="0">
      <alignment vertical="center"/>
    </xf>
    <xf numFmtId="0" fontId="2" fillId="8" borderId="0" applyNumberFormat="0" applyBorder="0" applyAlignment="0" applyProtection="0">
      <alignment vertical="center"/>
    </xf>
    <xf numFmtId="0" fontId="2" fillId="38" borderId="0" applyNumberFormat="0" applyBorder="0" applyAlignment="0" applyProtection="0">
      <alignment vertical="center"/>
    </xf>
    <xf numFmtId="0" fontId="82" fillId="26" borderId="0" applyNumberFormat="0" applyBorder="0" applyAlignment="0" applyProtection="0">
      <alignment vertical="center"/>
    </xf>
    <xf numFmtId="0" fontId="2" fillId="22" borderId="0" applyNumberFormat="0" applyBorder="0" applyAlignment="0" applyProtection="0">
      <alignment vertical="center"/>
    </xf>
    <xf numFmtId="0" fontId="82" fillId="26" borderId="0" applyNumberFormat="0" applyBorder="0" applyAlignment="0" applyProtection="0">
      <alignment vertical="center"/>
    </xf>
    <xf numFmtId="0" fontId="107" fillId="0" borderId="33" applyNumberFormat="0" applyFill="0" applyAlignment="0" applyProtection="0">
      <alignment vertical="center"/>
    </xf>
    <xf numFmtId="0" fontId="86" fillId="11" borderId="0" applyNumberFormat="0" applyBorder="0" applyAlignment="0" applyProtection="0">
      <alignment vertical="center"/>
    </xf>
    <xf numFmtId="9" fontId="11" fillId="0" borderId="0" applyFont="0" applyFill="0" applyBorder="0" applyAlignment="0" applyProtection="0">
      <alignment vertical="center"/>
    </xf>
    <xf numFmtId="0" fontId="44" fillId="27" borderId="0" applyNumberFormat="0" applyBorder="0" applyAlignment="0" applyProtection="0">
      <alignment vertical="center"/>
    </xf>
    <xf numFmtId="0" fontId="86" fillId="11" borderId="0" applyNumberFormat="0" applyBorder="0" applyAlignment="0" applyProtection="0">
      <alignment vertical="center"/>
    </xf>
    <xf numFmtId="9" fontId="11" fillId="0" borderId="0" applyFont="0" applyFill="0" applyBorder="0" applyAlignment="0" applyProtection="0">
      <alignment vertical="center"/>
    </xf>
    <xf numFmtId="0" fontId="2" fillId="22" borderId="0" applyNumberFormat="0" applyBorder="0" applyAlignment="0" applyProtection="0">
      <alignment vertical="center"/>
    </xf>
    <xf numFmtId="0" fontId="2" fillId="47" borderId="0" applyNumberFormat="0" applyBorder="0" applyAlignment="0" applyProtection="0">
      <alignment vertical="center"/>
    </xf>
    <xf numFmtId="0" fontId="82" fillId="26" borderId="0" applyNumberFormat="0" applyBorder="0" applyAlignment="0" applyProtection="0">
      <alignment vertical="center"/>
    </xf>
    <xf numFmtId="0" fontId="59" fillId="11" borderId="0" applyNumberFormat="0" applyBorder="0" applyAlignment="0" applyProtection="0">
      <alignment vertical="center"/>
    </xf>
    <xf numFmtId="0" fontId="61" fillId="8" borderId="14" applyNumberFormat="0" applyAlignment="0" applyProtection="0">
      <alignment vertical="center"/>
    </xf>
    <xf numFmtId="0" fontId="44" fillId="17" borderId="0" applyNumberFormat="0" applyBorder="0" applyAlignment="0" applyProtection="0">
      <alignment vertical="center"/>
    </xf>
    <xf numFmtId="0" fontId="59" fillId="11" borderId="0" applyNumberFormat="0" applyBorder="0" applyAlignment="0" applyProtection="0">
      <alignment vertical="center"/>
    </xf>
    <xf numFmtId="0" fontId="58" fillId="0" borderId="22" applyNumberFormat="0" applyFill="0" applyProtection="0">
      <alignment horizontal="left" vertical="center"/>
    </xf>
    <xf numFmtId="0" fontId="87" fillId="0" borderId="24" applyNumberFormat="0" applyFill="0" applyAlignment="0" applyProtection="0">
      <alignment vertical="center"/>
    </xf>
    <xf numFmtId="0" fontId="82" fillId="26" borderId="0" applyNumberFormat="0" applyBorder="0" applyAlignment="0" applyProtection="0">
      <alignment vertical="center"/>
    </xf>
    <xf numFmtId="0" fontId="59" fillId="11" borderId="0" applyNumberFormat="0" applyBorder="0" applyAlignment="0" applyProtection="0">
      <alignment vertical="center"/>
    </xf>
    <xf numFmtId="9" fontId="11" fillId="0" borderId="0" applyFont="0" applyFill="0" applyBorder="0" applyAlignment="0" applyProtection="0">
      <alignment vertical="center"/>
    </xf>
    <xf numFmtId="0" fontId="59" fillId="11" borderId="0" applyNumberFormat="0" applyBorder="0" applyAlignment="0" applyProtection="0">
      <alignment vertical="center"/>
    </xf>
    <xf numFmtId="0" fontId="59" fillId="68" borderId="0" applyNumberFormat="0" applyBorder="0" applyAlignment="0" applyProtection="0">
      <alignment vertical="center"/>
    </xf>
    <xf numFmtId="184" fontId="2" fillId="0" borderId="0" applyFont="0" applyFill="0" applyBorder="0" applyAlignment="0" applyProtection="0">
      <alignment vertical="center"/>
    </xf>
    <xf numFmtId="0" fontId="59" fillId="68" borderId="0" applyNumberFormat="0" applyBorder="0" applyAlignment="0" applyProtection="0">
      <alignment vertical="center"/>
    </xf>
    <xf numFmtId="0" fontId="61" fillId="8" borderId="14" applyNumberFormat="0" applyAlignment="0" applyProtection="0">
      <alignment vertical="center"/>
    </xf>
    <xf numFmtId="0" fontId="44" fillId="17" borderId="0" applyNumberFormat="0" applyBorder="0" applyAlignment="0" applyProtection="0">
      <alignment vertical="center"/>
    </xf>
    <xf numFmtId="0" fontId="11" fillId="0" borderId="0">
      <alignment vertical="center"/>
    </xf>
    <xf numFmtId="0" fontId="59" fillId="24" borderId="0" applyNumberFormat="0" applyBorder="0" applyAlignment="0" applyProtection="0">
      <alignment vertical="center"/>
    </xf>
    <xf numFmtId="0" fontId="44" fillId="10" borderId="0" applyNumberFormat="0" applyBorder="0" applyAlignment="0" applyProtection="0">
      <alignment vertical="center"/>
    </xf>
    <xf numFmtId="0" fontId="2" fillId="0" borderId="0">
      <alignment vertical="center"/>
    </xf>
    <xf numFmtId="0" fontId="59" fillId="24" borderId="0" applyNumberFormat="0" applyBorder="0" applyAlignment="0" applyProtection="0">
      <alignment vertical="center"/>
    </xf>
    <xf numFmtId="0" fontId="2" fillId="0" borderId="0">
      <alignment vertical="center"/>
    </xf>
    <xf numFmtId="0" fontId="2" fillId="13" borderId="15" applyNumberFormat="0" applyFont="0" applyAlignment="0" applyProtection="0">
      <alignment vertical="center"/>
    </xf>
    <xf numFmtId="0" fontId="59" fillId="36" borderId="0" applyNumberFormat="0" applyBorder="0" applyAlignment="0" applyProtection="0">
      <alignment vertical="center"/>
    </xf>
    <xf numFmtId="0" fontId="59" fillId="10" borderId="0" applyNumberFormat="0" applyBorder="0" applyAlignment="0" applyProtection="0">
      <alignment vertical="center"/>
    </xf>
    <xf numFmtId="0" fontId="44" fillId="17" borderId="0" applyNumberFormat="0" applyBorder="0" applyAlignment="0" applyProtection="0">
      <alignment vertical="center"/>
    </xf>
    <xf numFmtId="0" fontId="59" fillId="10" borderId="0" applyNumberFormat="0" applyBorder="0" applyAlignment="0" applyProtection="0">
      <alignment vertical="center"/>
    </xf>
    <xf numFmtId="0" fontId="59" fillId="10" borderId="0" applyNumberFormat="0" applyBorder="0" applyAlignment="0" applyProtection="0">
      <alignment vertical="center"/>
    </xf>
    <xf numFmtId="0" fontId="82" fillId="26" borderId="0" applyNumberFormat="0" applyBorder="0" applyAlignment="0" applyProtection="0">
      <alignment vertical="center"/>
    </xf>
    <xf numFmtId="0" fontId="34" fillId="39" borderId="0" applyNumberFormat="0" applyBorder="0" applyAlignment="0" applyProtection="0">
      <alignment vertical="center"/>
    </xf>
    <xf numFmtId="0" fontId="59" fillId="25" borderId="0" applyNumberFormat="0" applyBorder="0" applyAlignment="0" applyProtection="0">
      <alignment vertical="center"/>
    </xf>
    <xf numFmtId="0" fontId="34" fillId="39" borderId="0" applyNumberFormat="0" applyBorder="0" applyAlignment="0" applyProtection="0">
      <alignment vertical="center"/>
    </xf>
    <xf numFmtId="0" fontId="10" fillId="0" borderId="21" applyNumberFormat="0" applyFill="0" applyAlignment="0" applyProtection="0">
      <alignment vertical="center"/>
    </xf>
    <xf numFmtId="0" fontId="59" fillId="25" borderId="0" applyNumberFormat="0" applyBorder="0" applyAlignment="0" applyProtection="0">
      <alignment vertical="center"/>
    </xf>
    <xf numFmtId="0" fontId="59" fillId="14" borderId="0" applyNumberFormat="0" applyBorder="0" applyAlignment="0" applyProtection="0">
      <alignment vertical="center"/>
    </xf>
    <xf numFmtId="0" fontId="44" fillId="17" borderId="0" applyNumberFormat="0" applyBorder="0" applyAlignment="0" applyProtection="0">
      <alignment vertical="center"/>
    </xf>
    <xf numFmtId="0" fontId="59" fillId="14" borderId="0" applyNumberFormat="0" applyBorder="0" applyAlignment="0" applyProtection="0">
      <alignment vertical="center"/>
    </xf>
    <xf numFmtId="0" fontId="59" fillId="51" borderId="0" applyNumberFormat="0" applyBorder="0" applyAlignment="0" applyProtection="0">
      <alignment vertical="center"/>
    </xf>
    <xf numFmtId="0" fontId="11" fillId="0" borderId="0">
      <alignment vertical="center"/>
    </xf>
    <xf numFmtId="0" fontId="58" fillId="0" borderId="0" applyProtection="0">
      <alignment vertical="center"/>
    </xf>
    <xf numFmtId="0" fontId="94" fillId="0" borderId="25" applyNumberFormat="0" applyFill="0" applyAlignment="0" applyProtection="0">
      <alignment vertical="center"/>
    </xf>
    <xf numFmtId="0" fontId="59" fillId="8" borderId="0" applyNumberFormat="0" applyBorder="0" applyAlignment="0" applyProtection="0">
      <alignment vertical="center"/>
    </xf>
    <xf numFmtId="0" fontId="41" fillId="0" borderId="0">
      <alignment vertical="center"/>
    </xf>
    <xf numFmtId="0" fontId="59" fillId="8" borderId="0" applyNumberFormat="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0" fontId="59" fillId="8" borderId="0" applyNumberFormat="0" applyBorder="0" applyAlignment="0" applyProtection="0">
      <alignment vertical="center"/>
    </xf>
    <xf numFmtId="0" fontId="11" fillId="0" borderId="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11" fillId="0" borderId="0">
      <alignment vertical="center"/>
    </xf>
    <xf numFmtId="0" fontId="11" fillId="0" borderId="0" applyNumberFormat="0" applyFill="0" applyBorder="0" applyAlignment="0" applyProtection="0">
      <alignment vertical="center"/>
    </xf>
    <xf numFmtId="0" fontId="59" fillId="21" borderId="0" applyNumberFormat="0" applyBorder="0" applyAlignment="0" applyProtection="0">
      <alignment vertical="center"/>
    </xf>
    <xf numFmtId="0" fontId="59" fillId="12" borderId="0" applyNumberFormat="0" applyBorder="0" applyAlignment="0" applyProtection="0">
      <alignment vertical="center"/>
    </xf>
    <xf numFmtId="0" fontId="104" fillId="0" borderId="8">
      <alignment horizontal="left" vertical="center"/>
    </xf>
    <xf numFmtId="0" fontId="59" fillId="21" borderId="0" applyNumberFormat="0" applyBorder="0" applyAlignment="0" applyProtection="0">
      <alignment vertical="center"/>
    </xf>
    <xf numFmtId="0" fontId="104" fillId="0" borderId="8">
      <alignment horizontal="lef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17" borderId="0" applyNumberFormat="0" applyBorder="0" applyAlignment="0" applyProtection="0">
      <alignment vertical="center"/>
    </xf>
    <xf numFmtId="0" fontId="69" fillId="0" borderId="0">
      <alignment vertical="center"/>
      <protection locked="0"/>
    </xf>
    <xf numFmtId="0" fontId="44" fillId="12" borderId="0" applyNumberFormat="0" applyBorder="0" applyAlignment="0" applyProtection="0">
      <alignment vertical="center"/>
    </xf>
    <xf numFmtId="0" fontId="59" fillId="32" borderId="0" applyNumberFormat="0" applyBorder="0" applyAlignment="0" applyProtection="0">
      <alignment vertical="center"/>
    </xf>
    <xf numFmtId="0" fontId="34" fillId="39" borderId="0" applyNumberFormat="0" applyBorder="0" applyAlignment="0" applyProtection="0">
      <alignment vertical="center"/>
    </xf>
    <xf numFmtId="0" fontId="11" fillId="0" borderId="0">
      <alignment vertical="center"/>
    </xf>
    <xf numFmtId="0" fontId="34" fillId="22" borderId="0" applyNumberFormat="0" applyBorder="0" applyAlignment="0" applyProtection="0">
      <alignment vertical="center"/>
    </xf>
    <xf numFmtId="0" fontId="82" fillId="22"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44" fillId="17" borderId="0" applyNumberFormat="0" applyBorder="0" applyAlignment="0" applyProtection="0">
      <alignment vertical="center"/>
    </xf>
    <xf numFmtId="0" fontId="55" fillId="0" borderId="0" applyNumberFormat="0" applyFill="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68" fillId="0" borderId="19">
      <alignment horizontal="center" vertical="center"/>
    </xf>
    <xf numFmtId="0" fontId="34" fillId="39" borderId="0" applyNumberFormat="0" applyBorder="0" applyAlignment="0" applyProtection="0">
      <alignment vertical="center"/>
    </xf>
    <xf numFmtId="0" fontId="10" fillId="0" borderId="21" applyNumberFormat="0" applyFill="0" applyAlignment="0" applyProtection="0">
      <alignment vertical="center"/>
    </xf>
    <xf numFmtId="0" fontId="44" fillId="38" borderId="0" applyNumberFormat="0" applyBorder="0" applyAlignment="0" applyProtection="0">
      <alignment vertical="center"/>
    </xf>
    <xf numFmtId="0" fontId="94" fillId="0" borderId="25" applyNumberFormat="0" applyFill="0" applyAlignment="0" applyProtection="0">
      <alignment vertical="center"/>
    </xf>
    <xf numFmtId="0" fontId="44" fillId="38" borderId="0" applyNumberFormat="0" applyBorder="0" applyAlignment="0" applyProtection="0">
      <alignment vertical="center"/>
    </xf>
    <xf numFmtId="0" fontId="2" fillId="13" borderId="15" applyNumberFormat="0" applyFont="0" applyAlignment="0" applyProtection="0">
      <alignment vertical="center"/>
    </xf>
    <xf numFmtId="0" fontId="11" fillId="0" borderId="0">
      <alignment vertical="center"/>
    </xf>
    <xf numFmtId="0" fontId="94" fillId="0" borderId="25" applyNumberFormat="0" applyFill="0" applyAlignment="0" applyProtection="0">
      <alignment vertical="center"/>
    </xf>
    <xf numFmtId="0" fontId="44" fillId="38" borderId="0" applyNumberFormat="0" applyBorder="0" applyAlignment="0" applyProtection="0">
      <alignment vertical="center"/>
    </xf>
    <xf numFmtId="15" fontId="103" fillId="0" borderId="0">
      <alignment vertical="center"/>
    </xf>
    <xf numFmtId="0" fontId="44" fillId="12" borderId="0" applyNumberFormat="0" applyBorder="0" applyAlignment="0" applyProtection="0">
      <alignment vertical="center"/>
    </xf>
    <xf numFmtId="186" fontId="11" fillId="0" borderId="0" applyFont="0" applyFill="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1" fillId="0" borderId="0">
      <alignment vertical="center"/>
    </xf>
    <xf numFmtId="0" fontId="44" fillId="12" borderId="0" applyNumberFormat="0" applyBorder="0" applyAlignment="0" applyProtection="0">
      <alignment vertical="center"/>
    </xf>
    <xf numFmtId="0" fontId="71" fillId="19" borderId="20">
      <alignment vertical="center"/>
      <protection locked="0"/>
    </xf>
    <xf numFmtId="0" fontId="44" fillId="12" borderId="0" applyNumberFormat="0" applyBorder="0" applyAlignment="0" applyProtection="0">
      <alignment vertical="center"/>
    </xf>
    <xf numFmtId="0" fontId="11" fillId="0" borderId="0">
      <alignment vertical="center"/>
    </xf>
    <xf numFmtId="0" fontId="81" fillId="0" borderId="13" applyNumberFormat="0" applyFill="0" applyProtection="0">
      <alignment horizontal="center" vertical="center"/>
    </xf>
    <xf numFmtId="0" fontId="44" fillId="12" borderId="0" applyNumberFormat="0" applyBorder="0" applyAlignment="0" applyProtection="0">
      <alignment vertical="center"/>
    </xf>
    <xf numFmtId="0" fontId="11" fillId="0" borderId="0">
      <alignment vertical="center"/>
    </xf>
    <xf numFmtId="0" fontId="44" fillId="12" borderId="0" applyNumberFormat="0" applyBorder="0" applyAlignment="0" applyProtection="0">
      <alignment vertical="center"/>
    </xf>
    <xf numFmtId="0" fontId="56" fillId="9" borderId="0" applyNumberFormat="0" applyBorder="0" applyAlignment="0" applyProtection="0">
      <alignment vertical="center"/>
    </xf>
    <xf numFmtId="0" fontId="11" fillId="0" borderId="0">
      <alignment vertical="center"/>
    </xf>
    <xf numFmtId="0" fontId="44" fillId="12" borderId="0" applyNumberFormat="0" applyBorder="0" applyAlignment="0" applyProtection="0">
      <alignment vertical="center"/>
    </xf>
    <xf numFmtId="0" fontId="56" fillId="9" borderId="0" applyNumberFormat="0" applyBorder="0" applyAlignment="0" applyProtection="0">
      <alignment vertical="center"/>
    </xf>
    <xf numFmtId="0" fontId="66" fillId="0" borderId="1">
      <alignment horizontal="left" vertical="center"/>
    </xf>
    <xf numFmtId="0" fontId="59" fillId="12" borderId="0" applyNumberFormat="0" applyBorder="0" applyAlignment="0" applyProtection="0">
      <alignment vertical="center"/>
    </xf>
    <xf numFmtId="0" fontId="104" fillId="0" borderId="30" applyNumberFormat="0" applyAlignment="0" applyProtection="0">
      <alignment horizontal="left" vertical="center"/>
    </xf>
    <xf numFmtId="0" fontId="44" fillId="27" borderId="0" applyNumberFormat="0" applyBorder="0" applyAlignment="0" applyProtection="0">
      <alignment vertical="center"/>
    </xf>
    <xf numFmtId="0" fontId="57" fillId="10" borderId="12" applyNumberFormat="0" applyAlignment="0" applyProtection="0">
      <alignment vertical="center"/>
    </xf>
    <xf numFmtId="0" fontId="34" fillId="8" borderId="0" applyNumberFormat="0" applyBorder="0" applyAlignment="0" applyProtection="0">
      <alignment vertical="center"/>
    </xf>
    <xf numFmtId="180" fontId="58" fillId="0" borderId="13" applyFill="0" applyProtection="0">
      <alignment horizontal="right" vertical="center"/>
    </xf>
    <xf numFmtId="0" fontId="44" fillId="28" borderId="0" applyNumberFormat="0" applyBorder="0" applyAlignment="0" applyProtection="0">
      <alignment vertical="center"/>
    </xf>
    <xf numFmtId="180" fontId="58" fillId="0" borderId="13" applyFill="0" applyProtection="0">
      <alignment horizontal="right" vertical="center"/>
    </xf>
    <xf numFmtId="0" fontId="44" fillId="28" borderId="0" applyNumberFormat="0" applyBorder="0" applyAlignment="0" applyProtection="0">
      <alignment vertical="center"/>
    </xf>
    <xf numFmtId="0" fontId="34" fillId="39" borderId="0" applyNumberFormat="0" applyBorder="0" applyAlignment="0" applyProtection="0">
      <alignment vertical="center"/>
    </xf>
    <xf numFmtId="0" fontId="82" fillId="22" borderId="0" applyNumberFormat="0" applyBorder="0" applyAlignment="0" applyProtection="0">
      <alignment vertical="center"/>
    </xf>
    <xf numFmtId="180" fontId="58" fillId="0" borderId="13" applyFill="0" applyProtection="0">
      <alignment horizontal="right" vertical="center"/>
    </xf>
    <xf numFmtId="0" fontId="44" fillId="28"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59" fillId="51" borderId="0" applyNumberFormat="0" applyBorder="0" applyAlignment="0" applyProtection="0">
      <alignment vertical="center"/>
    </xf>
    <xf numFmtId="0" fontId="71" fillId="19" borderId="20">
      <alignment vertical="center"/>
      <protection locked="0"/>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9" fontId="11" fillId="0" borderId="0" applyFont="0" applyFill="0" applyBorder="0" applyAlignment="0" applyProtection="0">
      <alignment vertical="center"/>
    </xf>
    <xf numFmtId="15" fontId="103" fillId="0" borderId="0">
      <alignment vertical="center"/>
    </xf>
    <xf numFmtId="0" fontId="44" fillId="27" borderId="0" applyNumberFormat="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97" fillId="0" borderId="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11" fillId="0" borderId="0" applyFont="0" applyFill="0" applyBorder="0" applyAlignment="0" applyProtection="0">
      <alignment vertical="center"/>
    </xf>
    <xf numFmtId="0" fontId="34" fillId="13" borderId="0" applyNumberFormat="0" applyBorder="0" applyAlignment="0" applyProtection="0">
      <alignment vertical="center"/>
    </xf>
    <xf numFmtId="0" fontId="44" fillId="21" borderId="0" applyNumberFormat="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94" fillId="0" borderId="25" applyNumberFormat="0" applyFill="0" applyAlignment="0" applyProtection="0">
      <alignment vertical="center"/>
    </xf>
    <xf numFmtId="0" fontId="34" fillId="13" borderId="0" applyNumberFormat="0" applyBorder="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56" fillId="9" borderId="0" applyNumberFormat="0" applyBorder="0" applyAlignment="0" applyProtection="0">
      <alignment vertical="center"/>
    </xf>
    <xf numFmtId="0" fontId="10" fillId="0" borderId="21" applyNumberFormat="0" applyFill="0" applyAlignment="0" applyProtection="0">
      <alignment vertical="center"/>
    </xf>
    <xf numFmtId="0" fontId="94" fillId="0" borderId="25" applyNumberFormat="0" applyFill="0" applyAlignment="0" applyProtection="0">
      <alignment vertical="center"/>
    </xf>
    <xf numFmtId="0" fontId="34" fillId="13" borderId="0" applyNumberFormat="0" applyBorder="0" applyAlignment="0" applyProtection="0">
      <alignment vertical="center"/>
    </xf>
    <xf numFmtId="0" fontId="94" fillId="0" borderId="25" applyNumberFormat="0" applyFill="0" applyAlignment="0" applyProtection="0">
      <alignment vertical="center"/>
    </xf>
    <xf numFmtId="0" fontId="34" fillId="13" borderId="0" applyNumberFormat="0" applyBorder="0" applyAlignment="0" applyProtection="0">
      <alignment vertical="center"/>
    </xf>
    <xf numFmtId="190" fontId="11" fillId="0" borderId="0" applyFont="0" applyFill="0" applyBorder="0" applyAlignment="0" applyProtection="0">
      <alignment vertical="center"/>
    </xf>
    <xf numFmtId="0" fontId="75" fillId="22" borderId="0" applyNumberFormat="0" applyBorder="0" applyAlignment="0" applyProtection="0">
      <alignment vertical="center"/>
    </xf>
    <xf numFmtId="0" fontId="44" fillId="12"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75" fillId="22" borderId="0" applyNumberFormat="0" applyBorder="0" applyAlignment="0" applyProtection="0">
      <alignment vertical="center"/>
    </xf>
    <xf numFmtId="176" fontId="11" fillId="0" borderId="0" applyFont="0" applyFill="0" applyBorder="0" applyAlignment="0" applyProtection="0">
      <alignment vertical="center"/>
    </xf>
    <xf numFmtId="0" fontId="44" fillId="8" borderId="0" applyNumberFormat="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34" fillId="26" borderId="0" applyNumberFormat="0" applyBorder="0" applyAlignment="0" applyProtection="0">
      <alignment vertical="center"/>
    </xf>
    <xf numFmtId="0" fontId="44" fillId="12"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82" fillId="22" borderId="0" applyNumberFormat="0" applyBorder="0" applyAlignment="0" applyProtection="0">
      <alignment vertical="center"/>
    </xf>
    <xf numFmtId="0" fontId="58" fillId="0" borderId="22" applyNumberFormat="0" applyFill="0" applyProtection="0">
      <alignment horizontal="right" vertical="center"/>
    </xf>
    <xf numFmtId="0" fontId="44" fillId="8" borderId="0" applyNumberFormat="0" applyBorder="0" applyAlignment="0" applyProtection="0">
      <alignment vertical="center"/>
    </xf>
    <xf numFmtId="0" fontId="11" fillId="0" borderId="0">
      <alignment vertical="center"/>
    </xf>
    <xf numFmtId="0" fontId="44" fillId="8" borderId="0" applyNumberFormat="0" applyBorder="0" applyAlignment="0" applyProtection="0">
      <alignment vertical="center"/>
    </xf>
    <xf numFmtId="0" fontId="44" fillId="28" borderId="0" applyNumberFormat="0" applyBorder="0" applyAlignment="0" applyProtection="0">
      <alignment vertical="center"/>
    </xf>
    <xf numFmtId="191" fontId="91" fillId="0" borderId="0">
      <alignment vertical="center"/>
    </xf>
    <xf numFmtId="0" fontId="44" fillId="28" borderId="0" applyNumberFormat="0" applyBorder="0" applyAlignment="0" applyProtection="0">
      <alignment vertical="center"/>
    </xf>
    <xf numFmtId="0" fontId="44" fillId="28" borderId="0" applyNumberFormat="0" applyBorder="0" applyAlignment="0" applyProtection="0">
      <alignment vertical="center"/>
    </xf>
    <xf numFmtId="0" fontId="44" fillId="28" borderId="0" applyNumberFormat="0" applyBorder="0" applyAlignment="0" applyProtection="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11" fillId="0" borderId="0">
      <alignment vertical="center"/>
    </xf>
    <xf numFmtId="179" fontId="11" fillId="0" borderId="0" applyFont="0" applyFill="0" applyBorder="0" applyAlignment="0" applyProtection="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56" fillId="24" borderId="0" applyNumberFormat="0" applyBorder="0" applyAlignment="0" applyProtection="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56" fillId="24" borderId="0" applyNumberFormat="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74" fillId="0" borderId="0" applyNumberFormat="0" applyFill="0" applyBorder="0" applyAlignment="0" applyProtection="0">
      <alignment vertical="center"/>
    </xf>
    <xf numFmtId="0" fontId="44" fillId="28" borderId="0" applyNumberFormat="0" applyBorder="0" applyAlignment="0" applyProtection="0">
      <alignment vertical="center"/>
    </xf>
    <xf numFmtId="0" fontId="56" fillId="24" borderId="0" applyNumberFormat="0" applyBorder="0" applyAlignment="0" applyProtection="0">
      <alignment vertical="center"/>
    </xf>
    <xf numFmtId="0" fontId="44" fillId="12" borderId="0" applyNumberFormat="0" applyBorder="0" applyAlignment="0" applyProtection="0">
      <alignment vertical="center"/>
    </xf>
    <xf numFmtId="0" fontId="10" fillId="0" borderId="21" applyNumberFormat="0" applyFill="0" applyAlignment="0" applyProtection="0">
      <alignment vertical="center"/>
    </xf>
    <xf numFmtId="9" fontId="11" fillId="0" borderId="0" applyFont="0" applyFill="0" applyBorder="0" applyAlignment="0" applyProtection="0">
      <alignment vertical="center"/>
    </xf>
    <xf numFmtId="0" fontId="34" fillId="39" borderId="0" applyNumberFormat="0" applyBorder="0" applyAlignment="0" applyProtection="0">
      <alignment vertical="center"/>
    </xf>
    <xf numFmtId="0" fontId="56" fillId="24" borderId="0" applyNumberFormat="0" applyBorder="0" applyAlignment="0" applyProtection="0">
      <alignment vertical="center"/>
    </xf>
    <xf numFmtId="0" fontId="10" fillId="0" borderId="21" applyNumberFormat="0" applyFill="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34" fillId="39" borderId="0" applyNumberFormat="0" applyBorder="0" applyAlignment="0" applyProtection="0">
      <alignment vertical="center"/>
    </xf>
    <xf numFmtId="9" fontId="11" fillId="0" borderId="0" applyFont="0" applyFill="0" applyBorder="0" applyAlignment="0" applyProtection="0">
      <alignment vertical="center"/>
    </xf>
    <xf numFmtId="0" fontId="34" fillId="39" borderId="0" applyNumberFormat="0" applyBorder="0" applyAlignment="0" applyProtection="0">
      <alignment vertical="center"/>
    </xf>
    <xf numFmtId="0" fontId="29" fillId="67" borderId="0" applyNumberFormat="0" applyBorder="0" applyAlignment="0" applyProtection="0">
      <alignment vertical="center"/>
    </xf>
    <xf numFmtId="9" fontId="11" fillId="0" borderId="0" applyFont="0" applyFill="0" applyBorder="0" applyAlignment="0" applyProtection="0">
      <alignment vertical="center"/>
    </xf>
    <xf numFmtId="0" fontId="34" fillId="39" borderId="0" applyNumberFormat="0" applyBorder="0" applyAlignment="0" applyProtection="0">
      <alignment vertical="center"/>
    </xf>
    <xf numFmtId="9" fontId="11" fillId="0" borderId="0" applyFont="0" applyFill="0" applyBorder="0" applyAlignment="0" applyProtection="0">
      <alignment vertical="center"/>
    </xf>
    <xf numFmtId="0" fontId="57" fillId="10" borderId="12" applyNumberFormat="0" applyAlignment="0" applyProtection="0">
      <alignment vertical="center"/>
    </xf>
    <xf numFmtId="0" fontId="34" fillId="8" borderId="0" applyNumberFormat="0" applyBorder="0" applyAlignment="0" applyProtection="0">
      <alignment vertical="center"/>
    </xf>
    <xf numFmtId="0" fontId="34" fillId="10" borderId="0" applyNumberFormat="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57" fillId="10" borderId="12" applyNumberFormat="0" applyAlignment="0" applyProtection="0">
      <alignment vertical="center"/>
    </xf>
    <xf numFmtId="0" fontId="34" fillId="8" borderId="0" applyNumberFormat="0" applyBorder="0" applyAlignment="0" applyProtection="0">
      <alignment vertical="center"/>
    </xf>
    <xf numFmtId="0" fontId="58" fillId="0" borderId="22" applyNumberFormat="0" applyFill="0" applyProtection="0">
      <alignment horizontal="left" vertical="center"/>
    </xf>
    <xf numFmtId="0" fontId="34" fillId="10" borderId="0" applyNumberFormat="0" applyBorder="0" applyAlignment="0" applyProtection="0">
      <alignment vertical="center"/>
    </xf>
    <xf numFmtId="0" fontId="11" fillId="0" borderId="0">
      <alignment vertical="center"/>
    </xf>
    <xf numFmtId="0" fontId="57" fillId="10" borderId="12" applyNumberFormat="0" applyAlignment="0" applyProtection="0">
      <alignment vertical="center"/>
    </xf>
    <xf numFmtId="0" fontId="34" fillId="8" borderId="0" applyNumberFormat="0" applyBorder="0" applyAlignment="0" applyProtection="0">
      <alignment vertical="center"/>
    </xf>
    <xf numFmtId="0" fontId="11" fillId="0" borderId="0">
      <alignment vertical="center"/>
    </xf>
    <xf numFmtId="0" fontId="57" fillId="10" borderId="12" applyNumberFormat="0" applyAlignment="0" applyProtection="0">
      <alignment vertical="center"/>
    </xf>
    <xf numFmtId="0" fontId="34" fillId="8" borderId="0" applyNumberFormat="0" applyBorder="0" applyAlignment="0" applyProtection="0">
      <alignment vertical="center"/>
    </xf>
    <xf numFmtId="0" fontId="44" fillId="8" borderId="0" applyNumberFormat="0" applyBorder="0" applyAlignment="0" applyProtection="0">
      <alignment vertical="center"/>
    </xf>
    <xf numFmtId="0" fontId="55" fillId="0" borderId="0" applyNumberFormat="0" applyFill="0" applyBorder="0" applyAlignment="0" applyProtection="0">
      <alignment vertical="center"/>
    </xf>
    <xf numFmtId="0" fontId="44" fillId="8" borderId="0" applyNumberFormat="0" applyBorder="0" applyAlignment="0" applyProtection="0">
      <alignment vertical="center"/>
    </xf>
    <xf numFmtId="0" fontId="11" fillId="50" borderId="0" applyNumberFormat="0" applyFont="0" applyBorder="0" applyAlignment="0" applyProtection="0">
      <alignment vertical="center"/>
    </xf>
    <xf numFmtId="0" fontId="44" fillId="8" borderId="0" applyNumberFormat="0" applyBorder="0" applyAlignment="0" applyProtection="0">
      <alignment vertical="center"/>
    </xf>
    <xf numFmtId="0" fontId="44" fillId="12" borderId="0" applyNumberFormat="0" applyBorder="0" applyAlignment="0" applyProtection="0">
      <alignment vertical="center"/>
    </xf>
    <xf numFmtId="0" fontId="44" fillId="17" borderId="0" applyNumberFormat="0" applyBorder="0" applyAlignment="0" applyProtection="0">
      <alignment vertical="center"/>
    </xf>
    <xf numFmtId="0" fontId="91" fillId="0" borderId="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81" fillId="0" borderId="13" applyNumberFormat="0" applyFill="0" applyProtection="0">
      <alignment horizontal="left" vertical="center"/>
    </xf>
    <xf numFmtId="0" fontId="68" fillId="0" borderId="19">
      <alignment horizontal="center" vertical="center"/>
    </xf>
    <xf numFmtId="0" fontId="44" fillId="12" borderId="0" applyNumberFormat="0" applyBorder="0" applyAlignment="0" applyProtection="0">
      <alignment vertical="center"/>
    </xf>
    <xf numFmtId="9" fontId="11" fillId="0" borderId="0" applyFont="0" applyFill="0" applyBorder="0" applyAlignment="0" applyProtection="0">
      <alignment vertical="center"/>
    </xf>
    <xf numFmtId="0" fontId="44" fillId="12" borderId="0" applyNumberFormat="0" applyBorder="0" applyAlignment="0" applyProtection="0">
      <alignment vertical="center"/>
    </xf>
    <xf numFmtId="0" fontId="11" fillId="0" borderId="0">
      <alignment vertical="center"/>
    </xf>
    <xf numFmtId="0" fontId="117" fillId="0" borderId="36" applyNumberFormat="0" applyFill="0" applyAlignment="0" applyProtection="0">
      <alignment vertical="center"/>
    </xf>
    <xf numFmtId="0" fontId="44" fillId="12" borderId="0" applyNumberFormat="0" applyBorder="0" applyAlignment="0" applyProtection="0">
      <alignment vertical="center"/>
    </xf>
    <xf numFmtId="0" fontId="94" fillId="0" borderId="25" applyNumberFormat="0" applyFill="0" applyAlignment="0" applyProtection="0">
      <alignment vertical="center"/>
    </xf>
    <xf numFmtId="0" fontId="44" fillId="12" borderId="0" applyNumberFormat="0" applyBorder="0" applyAlignment="0" applyProtection="0">
      <alignment vertical="center"/>
    </xf>
    <xf numFmtId="0" fontId="94" fillId="0" borderId="25" applyNumberFormat="0" applyFill="0" applyAlignment="0" applyProtection="0">
      <alignment vertical="center"/>
    </xf>
    <xf numFmtId="0" fontId="44" fillId="21" borderId="0" applyNumberFormat="0" applyBorder="0" applyAlignment="0" applyProtection="0">
      <alignment vertical="center"/>
    </xf>
    <xf numFmtId="0" fontId="11" fillId="0" borderId="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76" fillId="13" borderId="1" applyNumberFormat="0" applyBorder="0" applyAlignment="0" applyProtection="0">
      <alignment vertical="center"/>
    </xf>
    <xf numFmtId="0" fontId="34" fillId="22" borderId="0" applyNumberFormat="0" applyBorder="0" applyAlignment="0" applyProtection="0">
      <alignment vertical="center"/>
    </xf>
    <xf numFmtId="0" fontId="82" fillId="26" borderId="0" applyNumberFormat="0" applyBorder="0" applyAlignment="0" applyProtection="0">
      <alignment vertical="center"/>
    </xf>
    <xf numFmtId="0" fontId="34" fillId="39" borderId="0" applyNumberFormat="0" applyBorder="0" applyAlignment="0" applyProtection="0">
      <alignment vertical="center"/>
    </xf>
    <xf numFmtId="0" fontId="11" fillId="0" borderId="0">
      <alignment vertical="center"/>
    </xf>
    <xf numFmtId="0" fontId="82" fillId="26" borderId="0" applyNumberFormat="0" applyBorder="0" applyAlignment="0" applyProtection="0">
      <alignment vertical="center"/>
    </xf>
    <xf numFmtId="0" fontId="107" fillId="0" borderId="33" applyNumberFormat="0" applyFill="0" applyAlignment="0" applyProtection="0">
      <alignment vertical="center"/>
    </xf>
    <xf numFmtId="0" fontId="44" fillId="38" borderId="0" applyNumberFormat="0" applyBorder="0" applyAlignment="0" applyProtection="0">
      <alignment vertical="center"/>
    </xf>
    <xf numFmtId="0" fontId="11" fillId="0" borderId="0">
      <alignment vertical="center"/>
    </xf>
    <xf numFmtId="0" fontId="82" fillId="26" borderId="0" applyNumberFormat="0" applyBorder="0" applyAlignment="0" applyProtection="0">
      <alignment vertical="center"/>
    </xf>
    <xf numFmtId="0" fontId="44" fillId="38" borderId="0" applyNumberFormat="0" applyBorder="0" applyAlignment="0" applyProtection="0">
      <alignment vertical="center"/>
    </xf>
    <xf numFmtId="0" fontId="109" fillId="10" borderId="34">
      <alignment horizontal="left" vertical="center"/>
      <protection locked="0" hidden="1"/>
    </xf>
    <xf numFmtId="0" fontId="44" fillId="21" borderId="0" applyNumberFormat="0" applyBorder="0" applyAlignment="0" applyProtection="0">
      <alignment vertical="center"/>
    </xf>
    <xf numFmtId="0" fontId="109" fillId="10" borderId="34">
      <alignment horizontal="left" vertical="center"/>
      <protection locked="0" hidden="1"/>
    </xf>
    <xf numFmtId="0" fontId="107" fillId="0" borderId="33" applyNumberFormat="0" applyFill="0" applyAlignment="0" applyProtection="0">
      <alignment vertical="center"/>
    </xf>
    <xf numFmtId="0" fontId="44" fillId="21" borderId="0" applyNumberFormat="0" applyBorder="0" applyAlignment="0" applyProtection="0">
      <alignment vertical="center"/>
    </xf>
    <xf numFmtId="194" fontId="11" fillId="0" borderId="0" applyFont="0" applyFill="0" applyBorder="0" applyAlignment="0" applyProtection="0">
      <alignment vertical="center"/>
    </xf>
    <xf numFmtId="0" fontId="87" fillId="0" borderId="24" applyNumberFormat="0" applyFill="0" applyAlignment="0" applyProtection="0">
      <alignment vertical="center"/>
    </xf>
    <xf numFmtId="0" fontId="44" fillId="21" borderId="0" applyNumberFormat="0" applyBorder="0" applyAlignment="0" applyProtection="0">
      <alignment vertical="center"/>
    </xf>
    <xf numFmtId="0" fontId="44" fillId="21" borderId="0" applyNumberFormat="0" applyBorder="0" applyAlignment="0" applyProtection="0">
      <alignment vertical="center"/>
    </xf>
    <xf numFmtId="0" fontId="56" fillId="9" borderId="0" applyNumberFormat="0" applyBorder="0" applyAlignment="0" applyProtection="0">
      <alignment vertical="center"/>
    </xf>
    <xf numFmtId="0" fontId="10" fillId="0" borderId="38" applyNumberFormat="0" applyFill="0" applyAlignment="0" applyProtection="0">
      <alignment vertical="center"/>
    </xf>
    <xf numFmtId="0" fontId="44" fillId="21" borderId="0" applyNumberFormat="0" applyBorder="0" applyAlignment="0" applyProtection="0">
      <alignment vertical="center"/>
    </xf>
    <xf numFmtId="0" fontId="56" fillId="9" borderId="0" applyNumberFormat="0" applyBorder="0" applyAlignment="0" applyProtection="0">
      <alignment vertical="center"/>
    </xf>
    <xf numFmtId="0" fontId="10" fillId="0" borderId="38" applyNumberFormat="0" applyFill="0" applyAlignment="0" applyProtection="0">
      <alignment vertical="center"/>
    </xf>
    <xf numFmtId="0" fontId="44" fillId="21" borderId="0" applyNumberFormat="0" applyBorder="0" applyAlignment="0" applyProtection="0">
      <alignment vertical="center"/>
    </xf>
    <xf numFmtId="0" fontId="10" fillId="0" borderId="21" applyNumberFormat="0" applyFill="0" applyAlignment="0" applyProtection="0">
      <alignment vertical="center"/>
    </xf>
    <xf numFmtId="0" fontId="94" fillId="0" borderId="25" applyNumberFormat="0" applyFill="0" applyAlignment="0" applyProtection="0">
      <alignment vertical="center"/>
    </xf>
    <xf numFmtId="9" fontId="11" fillId="0" borderId="0" applyFont="0" applyFill="0" applyBorder="0" applyAlignment="0" applyProtection="0">
      <alignment vertical="center"/>
    </xf>
    <xf numFmtId="0" fontId="44" fillId="21" borderId="0" applyNumberFormat="0" applyBorder="0" applyAlignment="0" applyProtection="0">
      <alignment vertical="center"/>
    </xf>
    <xf numFmtId="0" fontId="10" fillId="0" borderId="21" applyNumberFormat="0" applyFill="0" applyAlignment="0" applyProtection="0">
      <alignment vertical="center"/>
    </xf>
    <xf numFmtId="0" fontId="94" fillId="0" borderId="25" applyNumberFormat="0" applyFill="0" applyAlignment="0" applyProtection="0">
      <alignment vertical="center"/>
    </xf>
    <xf numFmtId="0" fontId="34" fillId="13" borderId="0" applyNumberFormat="0" applyBorder="0" applyAlignment="0" applyProtection="0">
      <alignment vertical="center"/>
    </xf>
    <xf numFmtId="0" fontId="34" fillId="10" borderId="0" applyNumberFormat="0" applyBorder="0" applyAlignment="0" applyProtection="0">
      <alignment vertical="center"/>
    </xf>
    <xf numFmtId="0" fontId="87" fillId="0" borderId="24" applyNumberFormat="0" applyFill="0" applyAlignment="0" applyProtection="0">
      <alignment vertical="center"/>
    </xf>
    <xf numFmtId="0" fontId="11" fillId="0" borderId="0">
      <alignment vertical="center"/>
    </xf>
    <xf numFmtId="0" fontId="11" fillId="0" borderId="0">
      <alignment vertical="center"/>
    </xf>
    <xf numFmtId="0" fontId="68" fillId="0" borderId="0" applyNumberFormat="0" applyFill="0" applyBorder="0" applyAlignment="0" applyProtection="0">
      <alignment vertical="center"/>
    </xf>
    <xf numFmtId="0" fontId="3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7" borderId="0" applyNumberFormat="0" applyBorder="0" applyAlignment="0" applyProtection="0">
      <alignment vertical="center"/>
    </xf>
    <xf numFmtId="0" fontId="94" fillId="0" borderId="25" applyNumberFormat="0" applyFill="0" applyAlignment="0" applyProtection="0">
      <alignment vertical="center"/>
    </xf>
    <xf numFmtId="195" fontId="11" fillId="0" borderId="0" applyFont="0" applyFill="0" applyBorder="0" applyAlignment="0" applyProtection="0">
      <alignment vertical="center"/>
    </xf>
    <xf numFmtId="9" fontId="11" fillId="0" borderId="0" applyFont="0" applyFill="0" applyBorder="0" applyAlignment="0" applyProtection="0">
      <alignment vertical="center"/>
    </xf>
    <xf numFmtId="0" fontId="87" fillId="0" borderId="24" applyNumberFormat="0" applyFill="0" applyAlignment="0" applyProtection="0">
      <alignment vertical="center"/>
    </xf>
    <xf numFmtId="188" fontId="11" fillId="0" borderId="0" applyFont="0" applyFill="0" applyBorder="0" applyAlignment="0" applyProtection="0">
      <alignment vertical="center"/>
    </xf>
    <xf numFmtId="0" fontId="120" fillId="0" borderId="0" applyNumberFormat="0" applyFill="0" applyBorder="0" applyAlignment="0" applyProtection="0">
      <alignment vertical="center"/>
    </xf>
    <xf numFmtId="0" fontId="11" fillId="0" borderId="0">
      <alignment vertical="center"/>
    </xf>
    <xf numFmtId="0" fontId="82" fillId="26" borderId="0" applyNumberFormat="0" applyBorder="0" applyAlignment="0" applyProtection="0">
      <alignment vertical="center"/>
    </xf>
    <xf numFmtId="0" fontId="107" fillId="0" borderId="33" applyNumberFormat="0" applyFill="0" applyAlignment="0" applyProtection="0">
      <alignment vertical="center"/>
    </xf>
    <xf numFmtId="189" fontId="91" fillId="0" borderId="0">
      <alignment vertical="center"/>
    </xf>
    <xf numFmtId="0" fontId="97" fillId="0" borderId="0">
      <alignment vertical="center"/>
    </xf>
    <xf numFmtId="15" fontId="103" fillId="0" borderId="0">
      <alignment vertical="center"/>
    </xf>
    <xf numFmtId="15" fontId="103" fillId="0" borderId="0">
      <alignment vertical="center"/>
    </xf>
    <xf numFmtId="0" fontId="79" fillId="9" borderId="0" applyNumberFormat="0" applyBorder="0" applyAlignment="0" applyProtection="0">
      <alignment vertical="center"/>
    </xf>
    <xf numFmtId="182" fontId="91" fillId="0" borderId="0">
      <alignment vertical="center"/>
    </xf>
    <xf numFmtId="9" fontId="11" fillId="0" borderId="0" applyFont="0" applyFill="0" applyBorder="0" applyAlignment="0" applyProtection="0">
      <alignment vertical="center"/>
    </xf>
    <xf numFmtId="0" fontId="11" fillId="0" borderId="0">
      <alignment vertical="center"/>
    </xf>
    <xf numFmtId="0" fontId="111" fillId="0" borderId="35" applyNumberFormat="0" applyFill="0" applyAlignment="0" applyProtection="0">
      <alignment vertical="center"/>
    </xf>
    <xf numFmtId="0" fontId="11" fillId="0" borderId="0">
      <alignment vertical="center"/>
    </xf>
    <xf numFmtId="0" fontId="76" fillId="8" borderId="0" applyNumberFormat="0" applyBorder="0" applyAlignment="0" applyProtection="0">
      <alignment vertical="center"/>
    </xf>
    <xf numFmtId="0" fontId="59" fillId="12" borderId="0" applyNumberFormat="0" applyBorder="0" applyAlignment="0" applyProtection="0">
      <alignment vertical="center"/>
    </xf>
    <xf numFmtId="0" fontId="104" fillId="0" borderId="30" applyNumberFormat="0" applyAlignment="0" applyProtection="0">
      <alignment horizontal="left" vertical="center"/>
    </xf>
    <xf numFmtId="0" fontId="104" fillId="0" borderId="8">
      <alignment horizontal="left" vertical="center"/>
    </xf>
    <xf numFmtId="0" fontId="104" fillId="0" borderId="8">
      <alignment horizontal="left" vertical="center"/>
    </xf>
    <xf numFmtId="43" fontId="2" fillId="0" borderId="0" applyFont="0" applyFill="0" applyBorder="0" applyAlignment="0" applyProtection="0">
      <alignment vertical="center"/>
    </xf>
    <xf numFmtId="0" fontId="76" fillId="13" borderId="1" applyNumberFormat="0" applyBorder="0" applyAlignment="0" applyProtection="0">
      <alignment vertical="center"/>
    </xf>
    <xf numFmtId="43" fontId="2" fillId="0" borderId="0" applyFont="0" applyFill="0" applyBorder="0" applyAlignment="0" applyProtection="0">
      <alignment vertical="center"/>
    </xf>
    <xf numFmtId="0" fontId="76" fillId="13" borderId="1" applyNumberFormat="0" applyBorder="0" applyAlignment="0" applyProtection="0">
      <alignment vertical="center"/>
    </xf>
    <xf numFmtId="0" fontId="82" fillId="22" borderId="0" applyNumberFormat="0" applyBorder="0" applyAlignment="0" applyProtection="0">
      <alignment vertical="center"/>
    </xf>
    <xf numFmtId="0" fontId="76" fillId="13" borderId="1" applyNumberFormat="0" applyBorder="0" applyAlignment="0" applyProtection="0">
      <alignment vertical="center"/>
    </xf>
    <xf numFmtId="0" fontId="76" fillId="13" borderId="1" applyNumberFormat="0" applyBorder="0" applyAlignment="0" applyProtection="0">
      <alignment vertical="center"/>
    </xf>
    <xf numFmtId="0" fontId="11" fillId="0" borderId="0">
      <alignment vertical="center"/>
    </xf>
    <xf numFmtId="0" fontId="76" fillId="13" borderId="1" applyNumberFormat="0" applyBorder="0" applyAlignment="0" applyProtection="0">
      <alignment vertical="center"/>
    </xf>
    <xf numFmtId="0" fontId="76" fillId="13" borderId="1" applyNumberFormat="0" applyBorder="0" applyAlignment="0" applyProtection="0">
      <alignment vertical="center"/>
    </xf>
    <xf numFmtId="0" fontId="59" fillId="42" borderId="0" applyNumberFormat="0" applyBorder="0" applyAlignment="0" applyProtection="0">
      <alignment vertical="center"/>
    </xf>
    <xf numFmtId="0" fontId="11" fillId="0" borderId="0">
      <alignment vertical="center"/>
    </xf>
    <xf numFmtId="187" fontId="114" fillId="69" borderId="0">
      <alignment vertical="center"/>
    </xf>
    <xf numFmtId="187" fontId="121" fillId="70" borderId="0">
      <alignment vertical="center"/>
    </xf>
    <xf numFmtId="0" fontId="55" fillId="0" borderId="0" applyNumberFormat="0" applyFill="0" applyBorder="0" applyAlignment="0" applyProtection="0">
      <alignment vertical="center"/>
    </xf>
    <xf numFmtId="38" fontId="11" fillId="0" borderId="0" applyFont="0" applyFill="0" applyBorder="0" applyAlignment="0" applyProtection="0">
      <alignment vertical="center"/>
    </xf>
    <xf numFmtId="40" fontId="11" fillId="0" borderId="0" applyFont="0" applyFill="0" applyBorder="0" applyAlignment="0" applyProtection="0">
      <alignment vertical="center"/>
    </xf>
    <xf numFmtId="0" fontId="11" fillId="0" borderId="0">
      <alignment vertical="center"/>
    </xf>
    <xf numFmtId="0" fontId="81" fillId="0" borderId="13" applyNumberFormat="0" applyFill="0" applyProtection="0">
      <alignment horizontal="center" vertical="center"/>
    </xf>
    <xf numFmtId="0" fontId="11" fillId="0" borderId="0">
      <alignment vertical="center"/>
    </xf>
    <xf numFmtId="43" fontId="2" fillId="0" borderId="0" applyFont="0" applyFill="0" applyBorder="0" applyAlignment="0" applyProtection="0">
      <alignment vertical="center"/>
    </xf>
    <xf numFmtId="186" fontId="11" fillId="0" borderId="0" applyFont="0" applyFill="0" applyBorder="0" applyAlignment="0" applyProtection="0">
      <alignment vertical="center"/>
    </xf>
    <xf numFmtId="196" fontId="11" fillId="0" borderId="0" applyFont="0" applyFill="0" applyBorder="0" applyAlignment="0" applyProtection="0">
      <alignment vertical="center"/>
    </xf>
    <xf numFmtId="1" fontId="58" fillId="0" borderId="13" applyFill="0" applyProtection="0">
      <alignment horizontal="center" vertical="center"/>
    </xf>
    <xf numFmtId="0" fontId="94" fillId="0" borderId="25" applyNumberFormat="0" applyFill="0" applyAlignment="0" applyProtection="0">
      <alignment vertical="center"/>
    </xf>
    <xf numFmtId="40" fontId="113" fillId="47" borderId="34">
      <alignment horizontal="centerContinuous" vertical="center"/>
    </xf>
    <xf numFmtId="1" fontId="58" fillId="0" borderId="13" applyFill="0" applyProtection="0">
      <alignment horizontal="center" vertical="center"/>
    </xf>
    <xf numFmtId="40" fontId="113" fillId="47" borderId="34">
      <alignment horizontal="centerContinuous" vertical="center"/>
    </xf>
    <xf numFmtId="9" fontId="11" fillId="0" borderId="0" applyFont="0" applyFill="0" applyBorder="0" applyAlignment="0" applyProtection="0">
      <alignment vertical="center"/>
    </xf>
    <xf numFmtId="0" fontId="68" fillId="0" borderId="19">
      <alignment horizontal="center" vertical="center"/>
    </xf>
    <xf numFmtId="37" fontId="116" fillId="0" borderId="0">
      <alignment vertical="center"/>
    </xf>
    <xf numFmtId="0" fontId="68" fillId="0" borderId="19">
      <alignment horizontal="center" vertical="center"/>
    </xf>
    <xf numFmtId="37" fontId="116" fillId="0" borderId="0">
      <alignment vertical="center"/>
    </xf>
    <xf numFmtId="0" fontId="2" fillId="0" borderId="0">
      <alignment vertical="center"/>
    </xf>
    <xf numFmtId="0" fontId="68" fillId="0" borderId="19">
      <alignment horizontal="center" vertical="center"/>
    </xf>
    <xf numFmtId="37" fontId="116" fillId="0" borderId="0">
      <alignment vertical="center"/>
    </xf>
    <xf numFmtId="0" fontId="68" fillId="0" borderId="19">
      <alignment horizontal="center" vertical="center"/>
    </xf>
    <xf numFmtId="37" fontId="116" fillId="0" borderId="0">
      <alignment vertical="center"/>
    </xf>
    <xf numFmtId="9" fontId="11" fillId="0" borderId="0" applyFont="0" applyFill="0" applyBorder="0" applyAlignment="0" applyProtection="0">
      <alignment vertical="center"/>
    </xf>
    <xf numFmtId="0" fontId="123" fillId="0" borderId="0">
      <alignment vertical="top"/>
      <protection locked="0"/>
    </xf>
    <xf numFmtId="183" fontId="58" fillId="0" borderId="0">
      <alignment vertical="center"/>
    </xf>
    <xf numFmtId="0" fontId="69" fillId="0" borderId="0">
      <alignment vertical="center"/>
    </xf>
    <xf numFmtId="9" fontId="11" fillId="0" borderId="0" applyFont="0" applyFill="0" applyBorder="0" applyAlignment="0" applyProtection="0">
      <alignment vertical="center"/>
    </xf>
    <xf numFmtId="0" fontId="57" fillId="10" borderId="12" applyNumberFormat="0" applyAlignment="0" applyProtection="0">
      <alignment vertical="center"/>
    </xf>
    <xf numFmtId="0" fontId="11" fillId="0" borderId="0">
      <alignment vertical="center"/>
    </xf>
    <xf numFmtId="3" fontId="11" fillId="0" borderId="0" applyFont="0" applyFill="0" applyBorder="0" applyAlignment="0" applyProtection="0">
      <alignment vertical="center"/>
    </xf>
    <xf numFmtId="0" fontId="11" fillId="0" borderId="0">
      <alignment vertical="center"/>
    </xf>
    <xf numFmtId="14" fontId="84" fillId="0" borderId="0">
      <alignment horizontal="center" vertical="center" wrapText="1"/>
      <protection locked="0"/>
    </xf>
    <xf numFmtId="0" fontId="71" fillId="19" borderId="20">
      <alignment vertical="center"/>
      <protection locked="0"/>
    </xf>
    <xf numFmtId="0" fontId="11" fillId="0" borderId="0">
      <alignment vertical="center"/>
    </xf>
    <xf numFmtId="0" fontId="2" fillId="0" borderId="0">
      <alignment vertical="center"/>
    </xf>
    <xf numFmtId="10"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22"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185" fontId="11" fillId="0" borderId="0" applyFont="0" applyFill="0" applyProtection="0">
      <alignment vertical="center"/>
    </xf>
    <xf numFmtId="0" fontId="59" fillId="53" borderId="0" applyNumberFormat="0" applyBorder="0" applyAlignment="0" applyProtection="0">
      <alignment vertical="center"/>
    </xf>
    <xf numFmtId="0" fontId="11" fillId="0" borderId="0" applyNumberFormat="0" applyFont="0" applyFill="0" applyBorder="0" applyAlignment="0" applyProtection="0">
      <alignment horizontal="left" vertical="center"/>
    </xf>
    <xf numFmtId="0" fontId="68" fillId="0" borderId="19">
      <alignment horizontal="center" vertical="center"/>
    </xf>
    <xf numFmtId="0" fontId="58" fillId="0" borderId="22" applyNumberFormat="0" applyFill="0" applyProtection="0">
      <alignment horizontal="right" vertical="center"/>
    </xf>
    <xf numFmtId="15" fontId="11" fillId="0" borderId="0" applyFont="0" applyFill="0" applyBorder="0" applyAlignment="0" applyProtection="0">
      <alignment vertical="center"/>
    </xf>
    <xf numFmtId="0" fontId="58" fillId="0" borderId="22" applyNumberFormat="0" applyFill="0" applyProtection="0">
      <alignment horizontal="right" vertical="center"/>
    </xf>
    <xf numFmtId="15" fontId="11" fillId="0" borderId="0" applyFont="0" applyFill="0" applyBorder="0" applyAlignment="0" applyProtection="0">
      <alignment vertical="center"/>
    </xf>
    <xf numFmtId="0" fontId="87" fillId="0" borderId="0" applyNumberFormat="0" applyFill="0" applyBorder="0" applyAlignment="0" applyProtection="0">
      <alignment vertical="center"/>
    </xf>
    <xf numFmtId="4" fontId="11" fillId="0" borderId="0" applyFont="0" applyFill="0" applyBorder="0" applyAlignment="0" applyProtection="0">
      <alignment vertical="center"/>
    </xf>
    <xf numFmtId="0" fontId="58" fillId="0" borderId="22" applyNumberFormat="0" applyFill="0" applyProtection="0">
      <alignment horizontal="right" vertical="center"/>
    </xf>
    <xf numFmtId="0" fontId="2" fillId="0" borderId="0">
      <alignment vertical="center"/>
    </xf>
    <xf numFmtId="4" fontId="11" fillId="0" borderId="0" applyFont="0" applyFill="0" applyBorder="0" applyAlignment="0" applyProtection="0">
      <alignment vertical="center"/>
    </xf>
    <xf numFmtId="0" fontId="11" fillId="0" borderId="0">
      <alignment vertical="center"/>
    </xf>
    <xf numFmtId="0" fontId="68" fillId="0" borderId="19">
      <alignment horizontal="center" vertical="center"/>
    </xf>
    <xf numFmtId="0" fontId="2" fillId="0" borderId="0">
      <alignment vertical="center"/>
    </xf>
    <xf numFmtId="0" fontId="68" fillId="0" borderId="19">
      <alignment horizontal="center" vertical="center"/>
    </xf>
    <xf numFmtId="0" fontId="68" fillId="0" borderId="19">
      <alignment horizontal="center" vertical="center"/>
    </xf>
    <xf numFmtId="0" fontId="68" fillId="0" borderId="19">
      <alignment horizontal="center" vertical="center"/>
    </xf>
    <xf numFmtId="0" fontId="11" fillId="0" borderId="0">
      <alignment vertical="center"/>
    </xf>
    <xf numFmtId="3" fontId="11" fillId="0" borderId="0" applyFont="0" applyFill="0" applyBorder="0" applyAlignment="0" applyProtection="0">
      <alignment vertical="center"/>
    </xf>
    <xf numFmtId="0" fontId="11" fillId="0" borderId="0">
      <alignment vertical="center"/>
    </xf>
    <xf numFmtId="0" fontId="57" fillId="10" borderId="12" applyNumberFormat="0" applyAlignment="0" applyProtection="0">
      <alignment vertical="center"/>
    </xf>
    <xf numFmtId="0" fontId="11" fillId="0" borderId="0">
      <alignment vertical="center"/>
    </xf>
    <xf numFmtId="0" fontId="11" fillId="50" borderId="0" applyNumberFormat="0" applyFont="0" applyBorder="0" applyAlignment="0" applyProtection="0">
      <alignment vertical="center"/>
    </xf>
    <xf numFmtId="0" fontId="71" fillId="19" borderId="20">
      <alignment vertical="center"/>
      <protection locked="0"/>
    </xf>
    <xf numFmtId="0" fontId="124" fillId="0" borderId="0">
      <alignment vertical="center"/>
    </xf>
    <xf numFmtId="0" fontId="59" fillId="51" borderId="0" applyNumberFormat="0" applyBorder="0" applyAlignment="0" applyProtection="0">
      <alignment vertical="center"/>
    </xf>
    <xf numFmtId="0" fontId="71" fillId="19" borderId="20">
      <alignment vertical="center"/>
      <protection locked="0"/>
    </xf>
    <xf numFmtId="0" fontId="71" fillId="19" borderId="20">
      <alignment vertical="center"/>
      <protection locked="0"/>
    </xf>
    <xf numFmtId="0" fontId="11" fillId="0" borderId="0">
      <alignment vertical="center"/>
    </xf>
    <xf numFmtId="9" fontId="11" fillId="0" borderId="0" applyFont="0" applyFill="0" applyBorder="0" applyAlignment="0" applyProtection="0">
      <alignment vertical="center"/>
    </xf>
    <xf numFmtId="43" fontId="2"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184" fontId="2" fillId="0" borderId="0" applyFont="0" applyFill="0" applyBorder="0" applyAlignment="0" applyProtection="0">
      <alignment vertical="center"/>
    </xf>
    <xf numFmtId="0" fontId="118"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5" fillId="0" borderId="0" applyNumberFormat="0" applyFill="0" applyBorder="0" applyAlignment="0" applyProtection="0">
      <alignment vertical="center"/>
    </xf>
    <xf numFmtId="0" fontId="56" fillId="24" borderId="0" applyNumberFormat="0" applyBorder="0" applyAlignment="0" applyProtection="0">
      <alignment vertical="center"/>
    </xf>
    <xf numFmtId="9" fontId="11" fillId="0" borderId="0" applyFont="0" applyFill="0" applyBorder="0" applyAlignment="0" applyProtection="0">
      <alignment vertical="center"/>
    </xf>
    <xf numFmtId="0" fontId="10" fillId="0" borderId="21" applyNumberFormat="0" applyFill="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2"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1" fillId="0" borderId="35" applyNumberFormat="0" applyFill="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82" fillId="26" borderId="0" applyNumberFormat="0" applyBorder="0" applyAlignment="0" applyProtection="0">
      <alignment vertical="center"/>
    </xf>
    <xf numFmtId="0" fontId="107" fillId="0" borderId="33" applyNumberFormat="0" applyFill="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8" fillId="0" borderId="22" applyNumberFormat="0" applyFill="0" applyProtection="0">
      <alignment horizontal="righ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0" fontId="117" fillId="0" borderId="36" applyNumberFormat="0" applyFill="0" applyAlignment="0" applyProtection="0">
      <alignment vertical="center"/>
    </xf>
    <xf numFmtId="9" fontId="11" fillId="0" borderId="0" applyFont="0" applyFill="0" applyBorder="0" applyAlignment="0" applyProtection="0">
      <alignment vertical="center"/>
    </xf>
    <xf numFmtId="0" fontId="118" fillId="0" borderId="37" applyNumberFormat="0" applyFill="0" applyAlignment="0" applyProtection="0">
      <alignment vertical="center"/>
    </xf>
    <xf numFmtId="0" fontId="1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55" fillId="0" borderId="0" applyNumberFormat="0" applyFill="0" applyBorder="0" applyAlignment="0" applyProtection="0">
      <alignment vertical="center"/>
    </xf>
    <xf numFmtId="0" fontId="74" fillId="0" borderId="0" applyNumberFormat="0" applyFill="0" applyBorder="0" applyAlignment="0" applyProtection="0">
      <alignment vertical="center"/>
    </xf>
    <xf numFmtId="9" fontId="11" fillId="0" borderId="0" applyFont="0" applyFill="0" applyBorder="0" applyAlignment="0" applyProtection="0">
      <alignment vertical="center"/>
    </xf>
    <xf numFmtId="0" fontId="55" fillId="0" borderId="0" applyNumberFormat="0" applyFill="0" applyBorder="0" applyAlignment="0" applyProtection="0">
      <alignment vertical="center"/>
    </xf>
    <xf numFmtId="9" fontId="11" fillId="0" borderId="0" applyFont="0" applyFill="0" applyBorder="0" applyAlignment="0" applyProtection="0">
      <alignment vertical="center"/>
    </xf>
    <xf numFmtId="0" fontId="80" fillId="0" borderId="22" applyNumberFormat="0" applyFill="0" applyProtection="0">
      <alignment horizontal="center" vertical="center"/>
    </xf>
    <xf numFmtId="193" fontId="11" fillId="0" borderId="0" applyFont="0" applyFill="0" applyBorder="0" applyAlignment="0" applyProtection="0">
      <alignment vertical="center"/>
    </xf>
    <xf numFmtId="0" fontId="58" fillId="0" borderId="22" applyNumberFormat="0" applyFill="0" applyProtection="0">
      <alignment horizontal="right" vertical="center"/>
    </xf>
    <xf numFmtId="0" fontId="58" fillId="0" borderId="22" applyNumberFormat="0" applyFill="0" applyProtection="0">
      <alignment horizontal="right" vertical="center"/>
    </xf>
    <xf numFmtId="0" fontId="10" fillId="0" borderId="21" applyNumberFormat="0" applyFill="0" applyAlignment="0" applyProtection="0">
      <alignment vertical="center"/>
    </xf>
    <xf numFmtId="0" fontId="94" fillId="0" borderId="25" applyNumberFormat="0" applyFill="0" applyAlignment="0" applyProtection="0">
      <alignment vertical="center"/>
    </xf>
    <xf numFmtId="0" fontId="94" fillId="0" borderId="25" applyNumberFormat="0" applyFill="0" applyAlignment="0" applyProtection="0">
      <alignment vertical="center"/>
    </xf>
    <xf numFmtId="0" fontId="115" fillId="0" borderId="0" applyNumberFormat="0" applyFill="0" applyBorder="0" applyAlignment="0" applyProtection="0">
      <alignment vertical="top"/>
      <protection locked="0"/>
    </xf>
    <xf numFmtId="0" fontId="107" fillId="0" borderId="33" applyNumberFormat="0" applyFill="0" applyAlignment="0" applyProtection="0">
      <alignment vertical="center"/>
    </xf>
    <xf numFmtId="0" fontId="11" fillId="0" borderId="0">
      <alignment vertical="center"/>
    </xf>
    <xf numFmtId="0" fontId="94" fillId="0" borderId="25" applyNumberFormat="0" applyFill="0" applyAlignment="0" applyProtection="0">
      <alignment vertical="center"/>
    </xf>
    <xf numFmtId="0" fontId="11" fillId="0" borderId="0">
      <alignment vertical="center"/>
    </xf>
    <xf numFmtId="0" fontId="107" fillId="0" borderId="33" applyNumberFormat="0" applyFill="0" applyAlignment="0" applyProtection="0">
      <alignment vertical="center"/>
    </xf>
    <xf numFmtId="0" fontId="11" fillId="0" borderId="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87" fillId="0" borderId="24" applyNumberFormat="0" applyFill="0" applyAlignment="0" applyProtection="0">
      <alignment vertical="center"/>
    </xf>
    <xf numFmtId="0" fontId="82" fillId="26" borderId="0" applyNumberFormat="0" applyBorder="0" applyAlignment="0" applyProtection="0">
      <alignment vertical="center"/>
    </xf>
    <xf numFmtId="0" fontId="107" fillId="0" borderId="33" applyNumberFormat="0" applyFill="0" applyAlignment="0" applyProtection="0">
      <alignment vertical="center"/>
    </xf>
    <xf numFmtId="0" fontId="82" fillId="26" borderId="0" applyNumberFormat="0" applyBorder="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1" fillId="0" borderId="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07" fillId="0" borderId="33" applyNumberFormat="0" applyFill="0" applyAlignment="0" applyProtection="0">
      <alignment vertical="center"/>
    </xf>
    <xf numFmtId="0" fontId="11" fillId="0" borderId="0">
      <alignment vertical="center"/>
    </xf>
    <xf numFmtId="0" fontId="11" fillId="0" borderId="0"/>
    <xf numFmtId="0" fontId="107" fillId="0" borderId="33" applyNumberFormat="0" applyFill="0" applyAlignment="0" applyProtection="0">
      <alignment vertical="center"/>
    </xf>
    <xf numFmtId="0" fontId="118" fillId="0" borderId="37" applyNumberFormat="0" applyFill="0" applyAlignment="0" applyProtection="0">
      <alignment vertical="center"/>
    </xf>
    <xf numFmtId="0" fontId="82" fillId="26" borderId="0" applyNumberFormat="0" applyBorder="0" applyAlignment="0" applyProtection="0">
      <alignment vertical="center"/>
    </xf>
    <xf numFmtId="0" fontId="87" fillId="0" borderId="24" applyNumberFormat="0" applyFill="0" applyAlignment="0" applyProtection="0">
      <alignment vertical="center"/>
    </xf>
    <xf numFmtId="0" fontId="82" fillId="26" borderId="0" applyNumberFormat="0" applyBorder="0" applyAlignment="0" applyProtection="0">
      <alignmen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58" fillId="0" borderId="22" applyNumberFormat="0" applyFill="0" applyProtection="0">
      <alignment horizontal="lef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87" fillId="0" borderId="0" applyNumberFormat="0" applyFill="0" applyBorder="0" applyAlignment="0" applyProtection="0">
      <alignmen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66" fillId="0" borderId="1">
      <alignment horizontal="left" vertical="center"/>
    </xf>
    <xf numFmtId="0" fontId="87" fillId="0" borderId="24" applyNumberFormat="0" applyFill="0" applyAlignment="0" applyProtection="0">
      <alignment vertical="center"/>
    </xf>
    <xf numFmtId="0" fontId="11" fillId="0" borderId="0">
      <alignment vertical="center"/>
    </xf>
    <xf numFmtId="0" fontId="87" fillId="0" borderId="24" applyNumberFormat="0" applyFill="0" applyAlignment="0" applyProtection="0">
      <alignment vertical="center"/>
    </xf>
    <xf numFmtId="0" fontId="11" fillId="0" borderId="0">
      <alignment vertical="center"/>
    </xf>
    <xf numFmtId="1" fontId="58" fillId="0" borderId="13" applyFill="0" applyProtection="0">
      <alignment horizontal="center" vertical="center"/>
    </xf>
    <xf numFmtId="0" fontId="87" fillId="0" borderId="24" applyNumberFormat="0" applyFill="0" applyAlignment="0" applyProtection="0">
      <alignment vertical="center"/>
    </xf>
    <xf numFmtId="184" fontId="2" fillId="0" borderId="0" applyFont="0" applyFill="0" applyBorder="0" applyAlignment="0" applyProtection="0">
      <alignment vertical="center"/>
    </xf>
    <xf numFmtId="0" fontId="118"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56" fillId="9" borderId="0" applyNumberFormat="0" applyBorder="0" applyAlignment="0" applyProtection="0">
      <alignment vertical="center"/>
    </xf>
    <xf numFmtId="0" fontId="2" fillId="0" borderId="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43" fontId="2" fillId="0" borderId="0" applyFont="0" applyFill="0" applyBorder="0" applyAlignment="0" applyProtection="0">
      <alignment vertical="center"/>
    </xf>
    <xf numFmtId="0" fontId="8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 fillId="0" borderId="0">
      <alignment vertical="center"/>
    </xf>
    <xf numFmtId="0" fontId="57" fillId="10" borderId="12" applyNumberFormat="0" applyAlignment="0" applyProtection="0">
      <alignment vertical="center"/>
    </xf>
    <xf numFmtId="0" fontId="55" fillId="0" borderId="0" applyNumberFormat="0" applyFill="0" applyBorder="0" applyAlignment="0" applyProtection="0">
      <alignment vertical="center"/>
    </xf>
    <xf numFmtId="0" fontId="2" fillId="0" borderId="0">
      <alignment vertical="center"/>
    </xf>
    <xf numFmtId="0" fontId="55" fillId="0" borderId="0" applyNumberFormat="0" applyFill="0" applyBorder="0" applyAlignment="0" applyProtection="0">
      <alignment vertical="center"/>
    </xf>
    <xf numFmtId="0" fontId="11" fillId="0" borderId="0">
      <alignment vertical="center"/>
    </xf>
    <xf numFmtId="0" fontId="80" fillId="0" borderId="22" applyNumberFormat="0" applyFill="0" applyProtection="0">
      <alignment horizontal="center" vertical="center"/>
    </xf>
    <xf numFmtId="0" fontId="80" fillId="0" borderId="22" applyNumberFormat="0" applyFill="0" applyProtection="0">
      <alignment horizontal="center" vertical="center"/>
    </xf>
    <xf numFmtId="0" fontId="80" fillId="0" borderId="22" applyNumberFormat="0" applyFill="0" applyProtection="0">
      <alignment horizontal="center" vertical="center"/>
    </xf>
    <xf numFmtId="0" fontId="82" fillId="22" borderId="0" applyNumberFormat="0" applyBorder="0" applyAlignment="0" applyProtection="0">
      <alignment vertical="center"/>
    </xf>
    <xf numFmtId="0" fontId="80" fillId="0" borderId="22" applyNumberFormat="0" applyFill="0" applyProtection="0">
      <alignment horizontal="center" vertical="center"/>
    </xf>
    <xf numFmtId="0" fontId="80" fillId="0" borderId="22" applyNumberFormat="0" applyFill="0" applyProtection="0">
      <alignment horizontal="center" vertical="center"/>
    </xf>
    <xf numFmtId="0" fontId="56" fillId="24" borderId="0" applyNumberFormat="0" applyBorder="0" applyAlignment="0" applyProtection="0">
      <alignment vertical="center"/>
    </xf>
    <xf numFmtId="0" fontId="80" fillId="0" borderId="22" applyNumberFormat="0" applyFill="0" applyProtection="0">
      <alignment horizontal="center" vertical="center"/>
    </xf>
    <xf numFmtId="0" fontId="80" fillId="0" borderId="22" applyNumberFormat="0" applyFill="0" applyProtection="0">
      <alignment horizontal="center"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 fillId="0" borderId="0">
      <alignment vertical="center"/>
    </xf>
    <xf numFmtId="0" fontId="81" fillId="0" borderId="13" applyNumberFormat="0" applyFill="0" applyProtection="0">
      <alignment horizontal="center" vertical="center"/>
    </xf>
    <xf numFmtId="0" fontId="11" fillId="0" borderId="0">
      <alignment vertical="center"/>
    </xf>
    <xf numFmtId="0" fontId="81" fillId="0" borderId="13" applyNumberFormat="0" applyFill="0" applyProtection="0">
      <alignment horizontal="center" vertical="center"/>
    </xf>
    <xf numFmtId="0" fontId="11" fillId="0" borderId="0">
      <alignment vertical="center"/>
    </xf>
    <xf numFmtId="0" fontId="11" fillId="0" borderId="0">
      <alignment vertical="center"/>
    </xf>
    <xf numFmtId="0" fontId="81" fillId="0" borderId="13" applyNumberFormat="0" applyFill="0" applyProtection="0">
      <alignment horizontal="center" vertical="center"/>
    </xf>
    <xf numFmtId="0" fontId="11" fillId="0" borderId="0">
      <alignment vertical="center"/>
    </xf>
    <xf numFmtId="0" fontId="81" fillId="0" borderId="13" applyNumberFormat="0" applyFill="0" applyProtection="0">
      <alignment horizontal="center" vertical="center"/>
    </xf>
    <xf numFmtId="0" fontId="11" fillId="0" borderId="0">
      <alignment vertical="center"/>
    </xf>
    <xf numFmtId="0" fontId="81" fillId="0" borderId="13" applyNumberFormat="0" applyFill="0" applyProtection="0">
      <alignment horizontal="center" vertical="center"/>
    </xf>
    <xf numFmtId="0" fontId="74" fillId="0" borderId="0" applyNumberFormat="0" applyFill="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74" fillId="0" borderId="0" applyNumberFormat="0" applyFill="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9" borderId="0" applyNumberFormat="0" applyBorder="0" applyAlignment="0" applyProtection="0">
      <alignment vertical="center"/>
    </xf>
    <xf numFmtId="0" fontId="72" fillId="0" borderId="0" applyNumberFormat="0" applyFill="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56" fillId="24" borderId="0" applyNumberFormat="0" applyBorder="0" applyAlignment="0" applyProtection="0">
      <alignment vertical="center"/>
    </xf>
    <xf numFmtId="0" fontId="79" fillId="9" borderId="0" applyNumberFormat="0" applyBorder="0" applyAlignment="0" applyProtection="0">
      <alignment vertical="center"/>
    </xf>
    <xf numFmtId="0" fontId="11" fillId="0" borderId="0">
      <alignment vertical="center"/>
    </xf>
    <xf numFmtId="0" fontId="56" fillId="24"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11" fillId="0" borderId="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2" fillId="0" borderId="0">
      <alignment vertical="center"/>
    </xf>
    <xf numFmtId="0" fontId="79" fillId="24" borderId="0" applyNumberFormat="0" applyBorder="0" applyAlignment="0" applyProtection="0">
      <alignment vertical="center"/>
    </xf>
    <xf numFmtId="0" fontId="86" fillId="11" borderId="0" applyNumberFormat="0" applyBorder="0" applyAlignment="0" applyProtection="0">
      <alignment vertical="center"/>
    </xf>
    <xf numFmtId="0" fontId="79" fillId="24" borderId="0" applyNumberFormat="0" applyBorder="0" applyAlignment="0" applyProtection="0">
      <alignment vertical="center"/>
    </xf>
    <xf numFmtId="0" fontId="90" fillId="24" borderId="0" applyNumberFormat="0" applyBorder="0" applyAlignment="0" applyProtection="0">
      <alignment vertical="center"/>
    </xf>
    <xf numFmtId="0" fontId="57" fillId="10" borderId="12" applyNumberFormat="0" applyAlignment="0" applyProtection="0">
      <alignment vertical="center"/>
    </xf>
    <xf numFmtId="0" fontId="56" fillId="9" borderId="0" applyNumberFormat="0" applyBorder="0" applyAlignment="0" applyProtection="0">
      <alignment vertical="center"/>
    </xf>
    <xf numFmtId="0" fontId="11" fillId="0" borderId="0">
      <alignment vertical="center"/>
    </xf>
    <xf numFmtId="0" fontId="11" fillId="0" borderId="0">
      <alignment vertical="center"/>
    </xf>
    <xf numFmtId="0" fontId="103" fillId="0" borderId="0">
      <alignment vertical="center"/>
    </xf>
    <xf numFmtId="0" fontId="57" fillId="10" borderId="12" applyNumberFormat="0" applyAlignment="0" applyProtection="0">
      <alignment vertical="center"/>
    </xf>
    <xf numFmtId="0" fontId="56" fillId="9" borderId="0" applyNumberFormat="0" applyBorder="0" applyAlignment="0" applyProtection="0">
      <alignment vertical="center"/>
    </xf>
    <xf numFmtId="0" fontId="11" fillId="0" borderId="0">
      <alignment vertical="center"/>
    </xf>
    <xf numFmtId="0" fontId="41" fillId="0" borderId="0">
      <alignment vertical="center"/>
    </xf>
    <xf numFmtId="0" fontId="41" fillId="0" borderId="0">
      <alignment vertical="center"/>
    </xf>
    <xf numFmtId="0" fontId="56" fillId="9" borderId="0" applyNumberFormat="0" applyBorder="0" applyAlignment="0" applyProtection="0">
      <alignment vertical="center"/>
    </xf>
    <xf numFmtId="0" fontId="41" fillId="0" borderId="0">
      <alignment vertical="center"/>
    </xf>
    <xf numFmtId="0" fontId="56"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21"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82" fillId="26" borderId="0" applyNumberFormat="0" applyBorder="0" applyAlignment="0" applyProtection="0">
      <alignment vertical="center"/>
    </xf>
    <xf numFmtId="0" fontId="11" fillId="0" borderId="0">
      <alignment vertical="center"/>
    </xf>
    <xf numFmtId="0" fontId="85" fillId="28" borderId="23" applyNumberFormat="0" applyAlignment="0" applyProtection="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92" fillId="0" borderId="0" applyNumberFormat="0" applyFill="0" applyBorder="0" applyAlignment="0" applyProtection="0">
      <alignment vertical="center"/>
    </xf>
    <xf numFmtId="0" fontId="2" fillId="13" borderId="15" applyNumberFormat="0" applyFont="0" applyAlignment="0" applyProtection="0">
      <alignment vertical="center"/>
    </xf>
    <xf numFmtId="0" fontId="11" fillId="0" borderId="0">
      <alignment vertical="center"/>
    </xf>
    <xf numFmtId="0" fontId="2" fillId="0" borderId="0">
      <alignment vertical="center"/>
    </xf>
    <xf numFmtId="0" fontId="2" fillId="13" borderId="15" applyNumberFormat="0" applyFont="0" applyAlignment="0" applyProtection="0">
      <alignment vertical="center"/>
    </xf>
    <xf numFmtId="0" fontId="11" fillId="0" borderId="0">
      <alignment vertical="center"/>
    </xf>
    <xf numFmtId="0" fontId="2" fillId="0" borderId="0">
      <alignment vertical="center"/>
    </xf>
    <xf numFmtId="0" fontId="11" fillId="0" borderId="0">
      <alignment vertical="center"/>
    </xf>
    <xf numFmtId="0" fontId="11" fillId="0" borderId="0"/>
    <xf numFmtId="0" fontId="2" fillId="13" borderId="15" applyNumberFormat="0" applyFont="0" applyAlignment="0" applyProtection="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86" fillId="11" borderId="0" applyNumberFormat="0" applyBorder="0" applyAlignment="0" applyProtection="0">
      <alignment vertical="center"/>
    </xf>
    <xf numFmtId="0" fontId="59" fillId="42" borderId="0" applyNumberFormat="0" applyBorder="0" applyAlignment="0" applyProtection="0">
      <alignment vertical="center"/>
    </xf>
    <xf numFmtId="0" fontId="11" fillId="0" borderId="0">
      <alignment vertical="center"/>
    </xf>
    <xf numFmtId="0" fontId="11" fillId="0" borderId="0">
      <alignment vertical="center"/>
    </xf>
    <xf numFmtId="0" fontId="86" fillId="1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9" fillId="2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1" fontId="58" fillId="0" borderId="13" applyFill="0" applyProtection="0">
      <alignment horizontal="center" vertical="center"/>
    </xf>
    <xf numFmtId="0" fontId="11" fillId="0" borderId="0">
      <alignment vertical="center"/>
    </xf>
    <xf numFmtId="1" fontId="58" fillId="0" borderId="13" applyFill="0" applyProtection="0">
      <alignment horizontal="center" vertical="center"/>
    </xf>
    <xf numFmtId="0" fontId="11" fillId="0" borderId="0">
      <alignment vertical="center"/>
    </xf>
    <xf numFmtId="0" fontId="4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2" fillId="26" borderId="0" applyNumberFormat="0" applyBorder="0" applyAlignment="0" applyProtection="0">
      <alignment vertical="center"/>
    </xf>
    <xf numFmtId="0" fontId="11" fillId="0" borderId="0">
      <alignment vertical="center"/>
    </xf>
    <xf numFmtId="0" fontId="61" fillId="8" borderId="1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57" fillId="10" borderId="12" applyNumberFormat="0" applyAlignment="0" applyProtection="0">
      <alignment vertical="center"/>
    </xf>
    <xf numFmtId="0" fontId="11" fillId="0" borderId="0">
      <alignment vertical="center"/>
    </xf>
    <xf numFmtId="0" fontId="75" fillId="26" borderId="0" applyNumberFormat="0" applyBorder="0" applyAlignment="0" applyProtection="0">
      <alignment vertical="center"/>
    </xf>
    <xf numFmtId="0" fontId="11" fillId="0" borderId="0">
      <alignment vertical="center"/>
    </xf>
    <xf numFmtId="0" fontId="58" fillId="0" borderId="22" applyNumberFormat="0" applyFill="0" applyProtection="0">
      <alignment horizontal="left" vertical="center"/>
    </xf>
    <xf numFmtId="0" fontId="82" fillId="26" borderId="0" applyNumberFormat="0" applyBorder="0" applyAlignment="0" applyProtection="0">
      <alignment vertical="center"/>
    </xf>
    <xf numFmtId="0" fontId="75" fillId="26" borderId="0" applyNumberFormat="0" applyBorder="0" applyAlignment="0" applyProtection="0">
      <alignment vertical="center"/>
    </xf>
    <xf numFmtId="0" fontId="11" fillId="0" borderId="0">
      <alignment vertical="center"/>
    </xf>
    <xf numFmtId="0" fontId="85" fillId="28" borderId="23" applyNumberFormat="0" applyAlignment="0" applyProtection="0">
      <alignment vertical="center"/>
    </xf>
    <xf numFmtId="0" fontId="11" fillId="0" borderId="0">
      <alignment vertical="center"/>
    </xf>
    <xf numFmtId="0" fontId="11" fillId="0" borderId="0">
      <alignment vertical="center"/>
    </xf>
    <xf numFmtId="0" fontId="61" fillId="8" borderId="14" applyNumberFormat="0" applyAlignment="0" applyProtection="0">
      <alignment vertical="center"/>
    </xf>
    <xf numFmtId="0" fontId="85" fillId="28" borderId="23" applyNumberFormat="0" applyAlignment="0" applyProtection="0">
      <alignment vertical="center"/>
    </xf>
    <xf numFmtId="0" fontId="11" fillId="0" borderId="0">
      <alignment vertical="center"/>
    </xf>
    <xf numFmtId="184" fontId="2" fillId="0" borderId="0" applyFont="0" applyFill="0" applyBorder="0" applyAlignment="0" applyProtection="0">
      <alignment vertical="center"/>
    </xf>
    <xf numFmtId="0" fontId="11" fillId="0" borderId="0">
      <alignment vertical="center"/>
    </xf>
    <xf numFmtId="0" fontId="11" fillId="0" borderId="0">
      <alignment vertical="center"/>
    </xf>
    <xf numFmtId="0" fontId="75" fillId="26" borderId="0" applyNumberFormat="0" applyBorder="0" applyAlignment="0" applyProtection="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85" fillId="28" borderId="23"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57" fillId="10" borderId="12"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21" applyNumberFormat="0" applyFill="0" applyAlignment="0" applyProtection="0">
      <alignment vertical="center"/>
    </xf>
    <xf numFmtId="0" fontId="61" fillId="8" borderId="14" applyNumberFormat="0" applyAlignment="0" applyProtection="0">
      <alignment vertical="center"/>
    </xf>
    <xf numFmtId="0" fontId="11" fillId="0" borderId="0">
      <alignment vertical="center"/>
    </xf>
    <xf numFmtId="0" fontId="61" fillId="8" borderId="14" applyNumberFormat="0" applyAlignment="0" applyProtection="0">
      <alignment vertical="center"/>
    </xf>
    <xf numFmtId="0" fontId="11" fillId="0" borderId="0">
      <alignment vertical="center"/>
    </xf>
    <xf numFmtId="0" fontId="86" fillId="11" borderId="0" applyNumberFormat="0" applyBorder="0" applyAlignment="0" applyProtection="0">
      <alignment vertical="center"/>
    </xf>
    <xf numFmtId="0" fontId="2" fillId="0" borderId="0">
      <alignment vertical="center"/>
    </xf>
    <xf numFmtId="0" fontId="86" fillId="11" borderId="0" applyNumberFormat="0" applyBorder="0" applyAlignment="0" applyProtection="0">
      <alignment vertical="center"/>
    </xf>
    <xf numFmtId="0" fontId="2" fillId="0" borderId="0">
      <alignment vertical="center"/>
    </xf>
    <xf numFmtId="0" fontId="86" fillId="11"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9" fillId="48" borderId="0" applyNumberFormat="0" applyBorder="0" applyAlignment="0" applyProtection="0">
      <alignment vertical="center"/>
    </xf>
    <xf numFmtId="0" fontId="11" fillId="0" borderId="0">
      <alignment vertical="center"/>
    </xf>
    <xf numFmtId="0" fontId="11" fillId="0" borderId="0">
      <alignment vertical="center"/>
    </xf>
    <xf numFmtId="0" fontId="85" fillId="28" borderId="23"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8" fillId="0" borderId="0">
      <alignment vertical="center"/>
    </xf>
    <xf numFmtId="0" fontId="11" fillId="0" borderId="0">
      <alignment vertical="center"/>
    </xf>
    <xf numFmtId="0" fontId="11" fillId="0" borderId="0">
      <alignment vertical="center"/>
    </xf>
    <xf numFmtId="0" fontId="61" fillId="8" borderId="1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82" fillId="22"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 fillId="0" borderId="0">
      <alignment vertical="center"/>
    </xf>
    <xf numFmtId="0" fontId="67" fillId="0" borderId="18" applyNumberFormat="0" applyFill="0" applyAlignment="0" applyProtection="0">
      <alignment vertical="center"/>
    </xf>
    <xf numFmtId="0" fontId="2" fillId="0" borderId="0">
      <alignment vertical="center"/>
    </xf>
    <xf numFmtId="0" fontId="2" fillId="0" borderId="0">
      <alignment vertical="center"/>
    </xf>
    <xf numFmtId="0" fontId="82" fillId="22" borderId="0" applyNumberFormat="0" applyBorder="0" applyAlignment="0" applyProtection="0">
      <alignment vertical="center"/>
    </xf>
    <xf numFmtId="0" fontId="2" fillId="0" borderId="0">
      <alignment vertical="center"/>
    </xf>
    <xf numFmtId="0" fontId="41" fillId="0" borderId="0" applyAlignment="0"/>
    <xf numFmtId="0" fontId="11" fillId="0" borderId="0">
      <alignment vertical="center"/>
    </xf>
    <xf numFmtId="0" fontId="11"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1" fillId="0" borderId="0">
      <alignment vertical="center"/>
    </xf>
    <xf numFmtId="0" fontId="2" fillId="0" borderId="0">
      <alignment vertical="center"/>
    </xf>
    <xf numFmtId="0" fontId="2" fillId="0" borderId="0">
      <alignment vertical="center"/>
    </xf>
    <xf numFmtId="0" fontId="2" fillId="13" borderId="15" applyNumberFormat="0" applyFont="0" applyAlignment="0" applyProtection="0">
      <alignment vertical="center"/>
    </xf>
    <xf numFmtId="0" fontId="66" fillId="0" borderId="1">
      <alignment horizontal="left" vertical="center"/>
    </xf>
    <xf numFmtId="0" fontId="66" fillId="0" borderId="1">
      <alignment horizontal="left" vertical="center"/>
    </xf>
    <xf numFmtId="0" fontId="2" fillId="13" borderId="15" applyNumberFormat="0" applyFont="0" applyAlignment="0" applyProtection="0">
      <alignment vertical="center"/>
    </xf>
    <xf numFmtId="0" fontId="66" fillId="0" borderId="1">
      <alignment horizontal="left" vertical="center"/>
    </xf>
    <xf numFmtId="0" fontId="66" fillId="0" borderId="1">
      <alignment horizontal="left" vertical="center"/>
    </xf>
    <xf numFmtId="0" fontId="66" fillId="0" borderId="1">
      <alignment horizontal="left" vertical="center"/>
    </xf>
    <xf numFmtId="0" fontId="2" fillId="0" borderId="0">
      <alignment vertical="center"/>
    </xf>
    <xf numFmtId="0" fontId="2" fillId="0" borderId="0">
      <alignment vertical="center"/>
    </xf>
    <xf numFmtId="0" fontId="11" fillId="0" borderId="0">
      <alignment vertical="center"/>
    </xf>
    <xf numFmtId="0" fontId="83" fillId="8" borderId="12" applyNumberFormat="0" applyAlignment="0" applyProtection="0">
      <alignment vertical="center"/>
    </xf>
    <xf numFmtId="0" fontId="11" fillId="0" borderId="0">
      <alignment vertical="center"/>
    </xf>
    <xf numFmtId="1" fontId="58" fillId="0" borderId="13" applyFill="0" applyProtection="0">
      <alignment horizontal="center" vertical="center"/>
    </xf>
    <xf numFmtId="0" fontId="11" fillId="0" borderId="0">
      <alignment vertical="center"/>
    </xf>
    <xf numFmtId="41" fontId="2" fillId="0" borderId="0" applyFont="0" applyFill="0" applyBorder="0" applyAlignment="0" applyProtection="0">
      <alignment vertical="center"/>
    </xf>
    <xf numFmtId="0" fontId="11" fillId="0" borderId="0">
      <alignment vertical="center"/>
    </xf>
    <xf numFmtId="0" fontId="110"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82" fillId="26" borderId="0" applyNumberFormat="0" applyBorder="0" applyAlignment="0" applyProtection="0">
      <alignment vertical="center"/>
    </xf>
    <xf numFmtId="0" fontId="82" fillId="26" borderId="0" applyNumberFormat="0" applyBorder="0" applyAlignment="0" applyProtection="0">
      <alignment vertical="center"/>
    </xf>
    <xf numFmtId="0" fontId="75" fillId="22" borderId="0" applyNumberFormat="0" applyBorder="0" applyAlignment="0" applyProtection="0">
      <alignment vertical="center"/>
    </xf>
    <xf numFmtId="0" fontId="75"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74" fillId="0" borderId="0" applyNumberFormat="0" applyFill="0" applyBorder="0" applyAlignment="0" applyProtection="0">
      <alignment vertical="center"/>
    </xf>
    <xf numFmtId="0" fontId="82" fillId="22" borderId="0" applyNumberFormat="0" applyBorder="0" applyAlignment="0" applyProtection="0">
      <alignment vertical="center"/>
    </xf>
    <xf numFmtId="0" fontId="74" fillId="0" borderId="0" applyNumberFormat="0" applyFill="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82" fillId="22" borderId="0" applyNumberFormat="0" applyBorder="0" applyAlignment="0" applyProtection="0">
      <alignment vertical="center"/>
    </xf>
    <xf numFmtId="0" fontId="75" fillId="26" borderId="0" applyNumberFormat="0" applyBorder="0" applyAlignment="0" applyProtection="0">
      <alignment vertical="center"/>
    </xf>
    <xf numFmtId="0" fontId="75" fillId="26" borderId="0" applyNumberFormat="0" applyBorder="0" applyAlignment="0" applyProtection="0">
      <alignment vertical="center"/>
    </xf>
    <xf numFmtId="0" fontId="75" fillId="26" borderId="0" applyNumberFormat="0" applyBorder="0" applyAlignment="0" applyProtection="0">
      <alignment vertical="center"/>
    </xf>
    <xf numFmtId="0" fontId="75" fillId="26" borderId="0" applyNumberFormat="0" applyBorder="0" applyAlignment="0" applyProtection="0">
      <alignment vertical="center"/>
    </xf>
    <xf numFmtId="0" fontId="75" fillId="26" borderId="0" applyNumberFormat="0" applyBorder="0" applyAlignment="0" applyProtection="0">
      <alignment vertical="center"/>
    </xf>
    <xf numFmtId="0" fontId="82" fillId="22" borderId="0" applyNumberFormat="0" applyBorder="0" applyAlignment="0" applyProtection="0">
      <alignment vertical="center"/>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72" fillId="0" borderId="0" applyNumberFormat="0" applyFill="0" applyBorder="0" applyAlignment="0" applyProtection="0">
      <alignment vertical="center"/>
    </xf>
    <xf numFmtId="0" fontId="10" fillId="0" borderId="38" applyNumberFormat="0" applyFill="0" applyAlignment="0" applyProtection="0">
      <alignment vertical="center"/>
    </xf>
    <xf numFmtId="0" fontId="85" fillId="28" borderId="23" applyNumberFormat="0" applyAlignment="0" applyProtection="0">
      <alignment vertical="center"/>
    </xf>
    <xf numFmtId="0" fontId="10" fillId="0" borderId="21" applyNumberFormat="0" applyFill="0" applyAlignment="0" applyProtection="0">
      <alignment vertical="center"/>
    </xf>
    <xf numFmtId="0" fontId="85" fillId="28" borderId="23" applyNumberFormat="0" applyAlignment="0" applyProtection="0">
      <alignment vertical="center"/>
    </xf>
    <xf numFmtId="0" fontId="10" fillId="0" borderId="21" applyNumberFormat="0" applyFill="0" applyAlignment="0" applyProtection="0">
      <alignment vertical="center"/>
    </xf>
    <xf numFmtId="0" fontId="85" fillId="28" borderId="23" applyNumberFormat="0" applyAlignment="0" applyProtection="0">
      <alignment vertical="center"/>
    </xf>
    <xf numFmtId="0" fontId="10" fillId="0" borderId="21" applyNumberFormat="0" applyFill="0" applyAlignment="0" applyProtection="0">
      <alignment vertical="center"/>
    </xf>
    <xf numFmtId="0" fontId="85" fillId="28" borderId="23" applyNumberFormat="0" applyAlignment="0" applyProtection="0">
      <alignment vertical="center"/>
    </xf>
    <xf numFmtId="0" fontId="10" fillId="0" borderId="21" applyNumberFormat="0" applyFill="0" applyAlignment="0" applyProtection="0">
      <alignment vertical="center"/>
    </xf>
    <xf numFmtId="0" fontId="85" fillId="28" borderId="23" applyNumberFormat="0" applyAlignment="0" applyProtection="0">
      <alignment vertical="center"/>
    </xf>
    <xf numFmtId="0" fontId="10" fillId="0" borderId="38" applyNumberFormat="0" applyFill="0" applyAlignment="0" applyProtection="0">
      <alignment vertical="center"/>
    </xf>
    <xf numFmtId="0" fontId="10" fillId="0" borderId="21" applyNumberFormat="0" applyFill="0" applyAlignment="0" applyProtection="0">
      <alignment vertical="center"/>
    </xf>
    <xf numFmtId="0" fontId="72" fillId="0" borderId="0" applyNumberFormat="0" applyFill="0" applyBorder="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72" fillId="0" borderId="0" applyNumberFormat="0" applyFill="0" applyBorder="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4" fontId="2" fillId="0" borderId="0" applyFont="0" applyFill="0" applyBorder="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10" fillId="0" borderId="21" applyNumberFormat="0" applyFill="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3" fillId="8" borderId="12"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85" fillId="28" borderId="23" applyNumberFormat="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81" fillId="0" borderId="13" applyNumberFormat="0" applyFill="0" applyProtection="0">
      <alignment horizontal="left" vertical="center"/>
    </xf>
    <xf numFmtId="0" fontId="81" fillId="0" borderId="13" applyNumberFormat="0" applyFill="0" applyProtection="0">
      <alignment horizontal="left" vertical="center"/>
    </xf>
    <xf numFmtId="0" fontId="81" fillId="0" borderId="13" applyNumberFormat="0" applyFill="0" applyProtection="0">
      <alignment horizontal="left" vertical="center"/>
    </xf>
    <xf numFmtId="0" fontId="81" fillId="0" borderId="13" applyNumberFormat="0" applyFill="0" applyProtection="0">
      <alignment horizontal="left" vertical="center"/>
    </xf>
    <xf numFmtId="0" fontId="81" fillId="0" borderId="13" applyNumberFormat="0" applyFill="0" applyProtection="0">
      <alignment horizontal="left" vertical="center"/>
    </xf>
    <xf numFmtId="0" fontId="81" fillId="0" borderId="13" applyNumberFormat="0" applyFill="0" applyProtection="0">
      <alignment horizontal="left" vertical="center"/>
    </xf>
    <xf numFmtId="0" fontId="81" fillId="0" borderId="13" applyNumberFormat="0" applyFill="0" applyProtection="0">
      <alignment horizontal="lef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67" fillId="0" borderId="18" applyNumberFormat="0" applyFill="0" applyAlignment="0" applyProtection="0">
      <alignment vertical="center"/>
    </xf>
    <xf numFmtId="0" fontId="103" fillId="0" borderId="0">
      <alignment vertical="center"/>
    </xf>
    <xf numFmtId="0" fontId="57" fillId="10" borderId="12" applyNumberFormat="0" applyAlignment="0" applyProtection="0">
      <alignment vertical="center"/>
    </xf>
    <xf numFmtId="43" fontId="2" fillId="0" borderId="0" applyFont="0" applyFill="0" applyBorder="0" applyAlignment="0" applyProtection="0">
      <alignment vertical="center"/>
    </xf>
    <xf numFmtId="181"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59" fillId="53" borderId="0" applyNumberFormat="0" applyBorder="0" applyAlignment="0" applyProtection="0">
      <alignment vertical="center"/>
    </xf>
    <xf numFmtId="43" fontId="2" fillId="0" borderId="0" applyFont="0" applyFill="0" applyBorder="0" applyAlignment="0" applyProtection="0">
      <alignment vertical="center"/>
    </xf>
    <xf numFmtId="0" fontId="29" fillId="66" borderId="0" applyNumberFormat="0" applyBorder="0" applyAlignment="0" applyProtection="0">
      <alignment vertical="center"/>
    </xf>
    <xf numFmtId="0" fontId="29" fillId="66" borderId="0" applyNumberFormat="0" applyBorder="0" applyAlignment="0" applyProtection="0">
      <alignment vertical="center"/>
    </xf>
    <xf numFmtId="0" fontId="29" fillId="67" borderId="0" applyNumberFormat="0" applyBorder="0" applyAlignment="0" applyProtection="0">
      <alignment vertical="center"/>
    </xf>
    <xf numFmtId="0" fontId="29" fillId="48"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1" borderId="0" applyNumberFormat="0" applyBorder="0" applyAlignment="0" applyProtection="0">
      <alignment vertical="center"/>
    </xf>
    <xf numFmtId="0" fontId="59" fillId="71" borderId="0" applyNumberFormat="0" applyBorder="0" applyAlignment="0" applyProtection="0">
      <alignment vertical="center"/>
    </xf>
    <xf numFmtId="0" fontId="59" fillId="71" borderId="0" applyNumberFormat="0" applyBorder="0" applyAlignment="0" applyProtection="0">
      <alignment vertical="center"/>
    </xf>
    <xf numFmtId="0" fontId="59" fillId="32" borderId="0" applyNumberFormat="0" applyBorder="0" applyAlignment="0" applyProtection="0">
      <alignment vertical="center"/>
    </xf>
    <xf numFmtId="0" fontId="59" fillId="32" borderId="0" applyNumberFormat="0" applyBorder="0" applyAlignment="0" applyProtection="0">
      <alignment vertical="center"/>
    </xf>
    <xf numFmtId="0" fontId="59" fillId="18" borderId="0" applyNumberFormat="0" applyBorder="0" applyAlignment="0" applyProtection="0">
      <alignment vertical="center"/>
    </xf>
    <xf numFmtId="0" fontId="59" fillId="47" borderId="0" applyNumberFormat="0" applyBorder="0" applyAlignment="0" applyProtection="0">
      <alignment vertical="center"/>
    </xf>
    <xf numFmtId="0" fontId="86" fillId="11" borderId="0" applyNumberFormat="0" applyBorder="0" applyAlignment="0" applyProtection="0">
      <alignment vertical="center"/>
    </xf>
    <xf numFmtId="0" fontId="59" fillId="47" borderId="0" applyNumberFormat="0" applyBorder="0" applyAlignment="0" applyProtection="0">
      <alignment vertical="center"/>
    </xf>
    <xf numFmtId="0" fontId="59" fillId="47" borderId="0" applyNumberFormat="0" applyBorder="0" applyAlignment="0" applyProtection="0">
      <alignment vertical="center"/>
    </xf>
    <xf numFmtId="0" fontId="86" fillId="11" borderId="0" applyNumberFormat="0" applyBorder="0" applyAlignment="0" applyProtection="0">
      <alignment vertical="center"/>
    </xf>
    <xf numFmtId="0" fontId="59" fillId="47" borderId="0" applyNumberFormat="0" applyBorder="0" applyAlignment="0" applyProtection="0">
      <alignment vertical="center"/>
    </xf>
    <xf numFmtId="0" fontId="59" fillId="53" borderId="0" applyNumberFormat="0" applyBorder="0" applyAlignment="0" applyProtection="0">
      <alignment vertical="center"/>
    </xf>
    <xf numFmtId="0" fontId="59" fillId="53" borderId="0" applyNumberFormat="0" applyBorder="0" applyAlignment="0" applyProtection="0">
      <alignment vertical="center"/>
    </xf>
    <xf numFmtId="0" fontId="59" fillId="12"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72" borderId="0" applyNumberFormat="0" applyBorder="0" applyAlignment="0" applyProtection="0">
      <alignment vertical="center"/>
    </xf>
    <xf numFmtId="0" fontId="59" fillId="72" borderId="0" applyNumberFormat="0" applyBorder="0" applyAlignment="0" applyProtection="0">
      <alignment vertical="center"/>
    </xf>
    <xf numFmtId="180" fontId="58" fillId="0" borderId="13" applyFill="0" applyProtection="0">
      <alignment horizontal="right" vertical="center"/>
    </xf>
    <xf numFmtId="180" fontId="58" fillId="0" borderId="13" applyFill="0" applyProtection="0">
      <alignment horizontal="right" vertical="center"/>
    </xf>
    <xf numFmtId="180" fontId="58" fillId="0" borderId="13" applyFill="0" applyProtection="0">
      <alignment horizontal="right" vertical="center"/>
    </xf>
    <xf numFmtId="180" fontId="58" fillId="0" borderId="13" applyFill="0" applyProtection="0">
      <alignment horizontal="right" vertical="center"/>
    </xf>
    <xf numFmtId="0" fontId="58" fillId="0" borderId="22" applyNumberFormat="0" applyFill="0" applyProtection="0">
      <alignment horizontal="left" vertical="center"/>
    </xf>
    <xf numFmtId="0" fontId="58" fillId="0" borderId="22" applyNumberFormat="0" applyFill="0" applyProtection="0">
      <alignment horizontal="left" vertical="center"/>
    </xf>
    <xf numFmtId="0" fontId="58" fillId="0" borderId="22" applyNumberFormat="0" applyFill="0" applyProtection="0">
      <alignment horizontal="left" vertical="center"/>
    </xf>
    <xf numFmtId="0" fontId="58" fillId="0" borderId="22" applyNumberFormat="0" applyFill="0" applyProtection="0">
      <alignment horizontal="left" vertical="center"/>
    </xf>
    <xf numFmtId="0" fontId="86" fillId="11" borderId="0" applyNumberFormat="0" applyBorder="0" applyAlignment="0" applyProtection="0">
      <alignment vertical="center"/>
    </xf>
    <xf numFmtId="0" fontId="86" fillId="11" borderId="0" applyNumberFormat="0" applyBorder="0" applyAlignment="0" applyProtection="0">
      <alignment vertical="center"/>
    </xf>
    <xf numFmtId="0" fontId="86" fillId="11" borderId="0" applyNumberFormat="0" applyBorder="0" applyAlignment="0" applyProtection="0">
      <alignment vertical="center"/>
    </xf>
    <xf numFmtId="0" fontId="86" fillId="11" borderId="0" applyNumberFormat="0" applyBorder="0" applyAlignment="0" applyProtection="0">
      <alignment vertical="center"/>
    </xf>
    <xf numFmtId="0" fontId="86" fillId="11" borderId="0" applyNumberFormat="0" applyBorder="0" applyAlignment="0" applyProtection="0">
      <alignment vertical="center"/>
    </xf>
    <xf numFmtId="0" fontId="86" fillId="11" borderId="0" applyNumberFormat="0" applyBorder="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41" fontId="2" fillId="0" borderId="0" applyFont="0" applyFill="0" applyBorder="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61" fillId="8" borderId="14"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0" fontId="57" fillId="10" borderId="12" applyNumberFormat="0" applyAlignment="0" applyProtection="0">
      <alignment vertical="center"/>
    </xf>
    <xf numFmtId="1" fontId="58" fillId="0" borderId="13" applyFill="0" applyProtection="0">
      <alignment horizontal="center" vertical="center"/>
    </xf>
    <xf numFmtId="1" fontId="58" fillId="0" borderId="13" applyFill="0" applyProtection="0">
      <alignment horizontal="center" vertical="center"/>
    </xf>
    <xf numFmtId="0" fontId="126" fillId="0" borderId="0">
      <alignment vertical="center"/>
    </xf>
    <xf numFmtId="0" fontId="69" fillId="0" borderId="0">
      <alignment vertical="center"/>
    </xf>
    <xf numFmtId="43" fontId="2" fillId="0" borderId="0" applyFont="0" applyFill="0" applyBorder="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xf numFmtId="0" fontId="2" fillId="13" borderId="15" applyNumberFormat="0" applyFont="0" applyAlignment="0" applyProtection="0">
      <alignment vertical="center"/>
    </xf>
  </cellStyleXfs>
  <cellXfs count="720">
    <xf numFmtId="0" fontId="0" fillId="0" borderId="0" xfId="0" applyAlignment="1"/>
    <xf numFmtId="0" fontId="1" fillId="0" borderId="0" xfId="703" applyFont="1" applyFill="1">
      <alignment vertical="center"/>
    </xf>
    <xf numFmtId="0" fontId="2" fillId="0" borderId="0" xfId="703" applyFill="1" applyBorder="1">
      <alignment vertical="center"/>
    </xf>
    <xf numFmtId="0" fontId="2" fillId="0" borderId="0" xfId="703" applyFill="1">
      <alignment vertical="center"/>
    </xf>
    <xf numFmtId="0" fontId="3" fillId="0" borderId="0" xfId="703" applyFont="1" applyFill="1" applyAlignment="1">
      <alignment horizontal="center" vertical="center"/>
    </xf>
    <xf numFmtId="0" fontId="4" fillId="0" borderId="0" xfId="703" applyFont="1" applyFill="1" applyBorder="1">
      <alignment vertical="center"/>
    </xf>
    <xf numFmtId="0" fontId="4" fillId="0" borderId="0" xfId="703" applyFont="1" applyFill="1" applyBorder="1" applyAlignment="1">
      <alignment horizontal="right" vertical="center"/>
    </xf>
    <xf numFmtId="0" fontId="5" fillId="0" borderId="1" xfId="703" applyFont="1" applyFill="1" applyBorder="1" applyAlignment="1">
      <alignment horizontal="center" vertical="center"/>
    </xf>
    <xf numFmtId="0" fontId="6" fillId="0" borderId="1" xfId="703" applyFont="1" applyFill="1" applyBorder="1" applyAlignment="1">
      <alignment horizontal="center" vertical="center"/>
    </xf>
    <xf numFmtId="197" fontId="7" fillId="0" borderId="1" xfId="1020" applyNumberFormat="1" applyFont="1" applyFill="1" applyBorder="1" applyAlignment="1">
      <alignment horizontal="center" vertical="center" wrapText="1"/>
    </xf>
    <xf numFmtId="0" fontId="4" fillId="0" borderId="1" xfId="703" applyFont="1" applyFill="1" applyBorder="1" applyAlignment="1">
      <alignment vertical="center"/>
    </xf>
    <xf numFmtId="198" fontId="4" fillId="0" borderId="1" xfId="248" applyNumberFormat="1" applyFont="1" applyFill="1" applyBorder="1" applyAlignment="1">
      <alignment vertical="center" wrapText="1"/>
    </xf>
    <xf numFmtId="198" fontId="4" fillId="0" borderId="1" xfId="593" applyNumberFormat="1" applyFont="1" applyFill="1" applyBorder="1" applyAlignment="1">
      <alignment vertical="center" wrapText="1"/>
    </xf>
    <xf numFmtId="192" fontId="8" fillId="0" borderId="1" xfId="911" applyNumberFormat="1" applyFont="1" applyFill="1" applyBorder="1" applyAlignment="1">
      <alignment horizontal="right" vertical="center" wrapText="1"/>
    </xf>
    <xf numFmtId="0" fontId="4" fillId="0" borderId="1" xfId="703" applyFont="1" applyFill="1" applyBorder="1" applyAlignment="1">
      <alignment vertical="center" wrapText="1"/>
    </xf>
    <xf numFmtId="192" fontId="4" fillId="0" borderId="1" xfId="648" applyNumberFormat="1" applyFont="1" applyFill="1" applyBorder="1" applyAlignment="1">
      <alignment vertical="center" wrapText="1"/>
    </xf>
    <xf numFmtId="0" fontId="4" fillId="0" borderId="1" xfId="703" applyFont="1" applyFill="1" applyBorder="1" applyAlignment="1">
      <alignment horizontal="left" vertical="center" indent="1"/>
    </xf>
    <xf numFmtId="198" fontId="4" fillId="0" borderId="1" xfId="703" applyNumberFormat="1" applyFont="1" applyFill="1" applyBorder="1" applyAlignment="1">
      <alignment vertical="center" wrapText="1"/>
    </xf>
    <xf numFmtId="0" fontId="9" fillId="0" borderId="0" xfId="703" applyFont="1" applyFill="1" applyAlignment="1">
      <alignment horizontal="left" vertical="center" wrapText="1"/>
    </xf>
    <xf numFmtId="0" fontId="9" fillId="0" borderId="0" xfId="703" applyFont="1" applyFill="1" applyAlignment="1">
      <alignment horizontal="left" vertical="center"/>
    </xf>
    <xf numFmtId="0" fontId="9" fillId="0" borderId="0" xfId="703" applyFont="1" applyFill="1" applyBorder="1" applyAlignment="1">
      <alignment horizontal="left" vertical="center" wrapText="1"/>
    </xf>
    <xf numFmtId="178" fontId="2" fillId="0" borderId="0" xfId="703" applyNumberFormat="1" applyFill="1">
      <alignment vertical="center"/>
    </xf>
    <xf numFmtId="43" fontId="2" fillId="0" borderId="0" xfId="703" applyNumberFormat="1" applyFill="1">
      <alignment vertical="center"/>
    </xf>
    <xf numFmtId="192" fontId="0" fillId="0" borderId="0" xfId="38" applyNumberFormat="1" applyFont="1" applyFill="1">
      <alignment vertical="center"/>
    </xf>
    <xf numFmtId="0" fontId="2" fillId="0" borderId="0" xfId="929" applyFill="1" applyAlignment="1">
      <alignment horizontal="center" vertical="center"/>
    </xf>
    <xf numFmtId="0" fontId="10" fillId="0" borderId="0" xfId="929" applyFont="1" applyFill="1">
      <alignment vertical="center"/>
    </xf>
    <xf numFmtId="0" fontId="0" fillId="0" borderId="0" xfId="929" applyFont="1" applyFill="1">
      <alignment vertical="center"/>
    </xf>
    <xf numFmtId="0" fontId="10" fillId="0" borderId="0" xfId="929" applyFont="1" applyFill="1" applyAlignment="1">
      <alignment horizontal="center" vertical="center"/>
    </xf>
    <xf numFmtId="0" fontId="2" fillId="0" borderId="0" xfId="929" applyFill="1">
      <alignment vertical="center"/>
    </xf>
    <xf numFmtId="0" fontId="3" fillId="0" borderId="0" xfId="929" applyFont="1" applyFill="1" applyAlignment="1">
      <alignment horizontal="center" vertical="center"/>
    </xf>
    <xf numFmtId="0" fontId="4" fillId="0" borderId="0" xfId="929" applyFont="1" applyFill="1" applyAlignment="1">
      <alignment horizontal="left" vertical="center"/>
    </xf>
    <xf numFmtId="0" fontId="4" fillId="0" borderId="0" xfId="929" applyFont="1" applyFill="1" applyAlignment="1">
      <alignment horizontal="center" vertical="center"/>
    </xf>
    <xf numFmtId="0" fontId="4" fillId="0" borderId="0" xfId="929" applyFont="1" applyFill="1">
      <alignment vertical="center"/>
    </xf>
    <xf numFmtId="0" fontId="4" fillId="0" borderId="0" xfId="929" applyFont="1" applyFill="1" applyAlignment="1">
      <alignment horizontal="right" vertical="center"/>
    </xf>
    <xf numFmtId="0" fontId="5" fillId="0" borderId="1" xfId="929" applyFont="1" applyFill="1" applyBorder="1" applyAlignment="1">
      <alignment horizontal="center" vertical="center"/>
    </xf>
    <xf numFmtId="0" fontId="5" fillId="0" borderId="1" xfId="703" applyFont="1" applyFill="1" applyBorder="1" applyAlignment="1">
      <alignment horizontal="center" vertical="center" wrapText="1"/>
    </xf>
    <xf numFmtId="199" fontId="5" fillId="0" borderId="1" xfId="929" applyNumberFormat="1" applyFont="1" applyFill="1" applyBorder="1" applyAlignment="1">
      <alignment horizontal="left" vertical="center"/>
    </xf>
    <xf numFmtId="198" fontId="5" fillId="0" borderId="1" xfId="804" applyNumberFormat="1" applyFont="1" applyFill="1" applyBorder="1" applyAlignment="1">
      <alignment horizontal="right" vertical="center" wrapText="1"/>
    </xf>
    <xf numFmtId="199" fontId="5" fillId="0" borderId="1" xfId="929" applyNumberFormat="1" applyFont="1" applyFill="1" applyBorder="1" applyAlignment="1">
      <alignment horizontal="left" vertical="center" wrapText="1"/>
    </xf>
    <xf numFmtId="199" fontId="5" fillId="0" borderId="1" xfId="804" applyNumberFormat="1" applyFont="1" applyFill="1" applyBorder="1" applyAlignment="1">
      <alignment horizontal="right" vertical="center" wrapText="1"/>
    </xf>
    <xf numFmtId="199" fontId="4" fillId="0" borderId="1" xfId="929" applyNumberFormat="1" applyFont="1" applyFill="1" applyBorder="1" applyAlignment="1">
      <alignment horizontal="left" vertical="center"/>
    </xf>
    <xf numFmtId="198" fontId="4" fillId="0" borderId="1" xfId="804" applyNumberFormat="1" applyFont="1" applyFill="1" applyBorder="1" applyAlignment="1">
      <alignment horizontal="right" vertical="center" wrapText="1"/>
    </xf>
    <xf numFmtId="199" fontId="4" fillId="0" borderId="1" xfId="929" applyNumberFormat="1" applyFont="1" applyFill="1" applyBorder="1" applyAlignment="1">
      <alignment horizontal="left" vertical="center" wrapText="1"/>
    </xf>
    <xf numFmtId="199" fontId="4" fillId="0" borderId="1" xfId="804" applyNumberFormat="1" applyFont="1" applyFill="1" applyBorder="1" applyAlignment="1">
      <alignment horizontal="right" vertical="center" wrapText="1"/>
    </xf>
    <xf numFmtId="198" fontId="4" fillId="0" borderId="1" xfId="804" applyNumberFormat="1" applyFont="1" applyFill="1" applyBorder="1" applyAlignment="1">
      <alignment horizontal="right" vertical="center"/>
    </xf>
    <xf numFmtId="199" fontId="4" fillId="0" borderId="1" xfId="804" applyNumberFormat="1" applyFont="1" applyFill="1" applyBorder="1" applyAlignment="1">
      <alignment horizontal="right" vertical="center"/>
    </xf>
    <xf numFmtId="198" fontId="5" fillId="0" borderId="1" xfId="804" applyNumberFormat="1" applyFont="1" applyFill="1" applyBorder="1" applyAlignment="1">
      <alignment horizontal="right" vertical="center"/>
    </xf>
    <xf numFmtId="199" fontId="5" fillId="0" borderId="1" xfId="804" applyNumberFormat="1" applyFont="1" applyFill="1" applyBorder="1" applyAlignment="1">
      <alignment horizontal="right" vertical="center"/>
    </xf>
    <xf numFmtId="199" fontId="5" fillId="0" borderId="1" xfId="929" applyNumberFormat="1" applyFont="1" applyFill="1" applyBorder="1" applyAlignment="1">
      <alignment horizontal="center" vertical="center"/>
    </xf>
    <xf numFmtId="178" fontId="2" fillId="0" borderId="0" xfId="929" applyNumberFormat="1" applyFill="1">
      <alignment vertical="center"/>
    </xf>
    <xf numFmtId="0" fontId="2" fillId="0" borderId="0" xfId="929" applyFill="1" applyAlignment="1">
      <alignment horizontal="center" vertical="center" wrapText="1"/>
    </xf>
    <xf numFmtId="0" fontId="2" fillId="0" borderId="0" xfId="929" applyFill="1" applyAlignment="1">
      <alignment vertical="center" wrapText="1"/>
    </xf>
    <xf numFmtId="0" fontId="3" fillId="0" borderId="0" xfId="929" applyFont="1" applyFill="1" applyAlignment="1">
      <alignment horizontal="center" vertical="center" wrapText="1"/>
    </xf>
    <xf numFmtId="0" fontId="4" fillId="0" borderId="0" xfId="929" applyFont="1" applyFill="1" applyAlignment="1">
      <alignment horizontal="left" vertical="center" wrapText="1"/>
    </xf>
    <xf numFmtId="0" fontId="4" fillId="0" borderId="0" xfId="929" applyFont="1" applyFill="1" applyAlignment="1">
      <alignment horizontal="center" vertical="center" wrapText="1"/>
    </xf>
    <xf numFmtId="0" fontId="4" fillId="0" borderId="0" xfId="929" applyFont="1" applyFill="1" applyAlignment="1">
      <alignment vertical="center" wrapText="1"/>
    </xf>
    <xf numFmtId="0" fontId="4" fillId="0" borderId="0" xfId="929" applyFont="1" applyFill="1" applyAlignment="1">
      <alignment horizontal="right" vertical="center" wrapText="1"/>
    </xf>
    <xf numFmtId="0" fontId="5" fillId="0" borderId="1" xfId="929" applyFont="1" applyFill="1" applyBorder="1" applyAlignment="1">
      <alignment horizontal="center" vertical="center" wrapText="1"/>
    </xf>
    <xf numFmtId="199" fontId="5" fillId="0" borderId="1" xfId="929" applyNumberFormat="1" applyFont="1" applyFill="1" applyBorder="1" applyAlignment="1">
      <alignment horizontal="center" vertical="center" wrapText="1"/>
    </xf>
    <xf numFmtId="178" fontId="2" fillId="0" borderId="0" xfId="929" applyNumberFormat="1" applyFill="1" applyAlignment="1">
      <alignment vertical="center" wrapText="1"/>
    </xf>
    <xf numFmtId="0" fontId="8" fillId="0" borderId="0" xfId="1020" applyFont="1" applyFill="1">
      <alignment vertical="center"/>
    </xf>
    <xf numFmtId="0" fontId="11" fillId="0" borderId="0" xfId="782" applyFill="1" applyAlignment="1"/>
    <xf numFmtId="0" fontId="11" fillId="0" borderId="0" xfId="782" applyAlignment="1"/>
    <xf numFmtId="0" fontId="12" fillId="0" borderId="0" xfId="782" applyNumberFormat="1" applyFont="1" applyFill="1" applyAlignment="1" applyProtection="1">
      <alignment horizontal="center" vertical="center" wrapText="1"/>
    </xf>
    <xf numFmtId="0" fontId="4" fillId="0" borderId="0" xfId="579" applyFont="1" applyAlignment="1" applyProtection="1">
      <alignment horizontal="left" vertical="center"/>
    </xf>
    <xf numFmtId="0" fontId="13" fillId="0" borderId="0" xfId="579" applyFont="1" applyAlignment="1"/>
    <xf numFmtId="200" fontId="8" fillId="0" borderId="0" xfId="579" applyNumberFormat="1" applyFont="1" applyAlignment="1"/>
    <xf numFmtId="201" fontId="13" fillId="0" borderId="0" xfId="579" applyNumberFormat="1" applyFont="1" applyFill="1" applyBorder="1" applyAlignment="1" applyProtection="1">
      <alignment horizontal="right" vertical="center"/>
    </xf>
    <xf numFmtId="2" fontId="7" fillId="0" borderId="1" xfId="579" applyNumberFormat="1" applyFont="1" applyFill="1" applyBorder="1" applyAlignment="1" applyProtection="1">
      <alignment horizontal="center" vertical="center" wrapText="1"/>
    </xf>
    <xf numFmtId="197" fontId="7" fillId="0" borderId="1" xfId="1020" applyNumberFormat="1" applyFont="1" applyBorder="1" applyAlignment="1">
      <alignment horizontal="center" vertical="center" wrapText="1"/>
    </xf>
    <xf numFmtId="0" fontId="11" fillId="0" borderId="0" xfId="782" applyAlignment="1">
      <alignment horizontal="center" vertical="center"/>
    </xf>
    <xf numFmtId="49" fontId="7" fillId="0" borderId="1" xfId="579" applyNumberFormat="1" applyFont="1" applyFill="1" applyBorder="1" applyAlignment="1" applyProtection="1">
      <alignment horizontal="left" vertical="center" wrapText="1"/>
    </xf>
    <xf numFmtId="198" fontId="7" fillId="0" borderId="1" xfId="935" applyNumberFormat="1" applyFont="1" applyFill="1" applyBorder="1" applyAlignment="1">
      <alignment horizontal="right" vertical="center" wrapText="1"/>
    </xf>
    <xf numFmtId="198" fontId="7" fillId="0" borderId="1" xfId="28" applyNumberFormat="1" applyFont="1" applyFill="1" applyBorder="1" applyAlignment="1" applyProtection="1">
      <alignment horizontal="right" vertical="center" wrapText="1"/>
    </xf>
    <xf numFmtId="192" fontId="7" fillId="0" borderId="1" xfId="38" applyNumberFormat="1" applyFont="1" applyFill="1" applyBorder="1" applyAlignment="1">
      <alignment horizontal="right" vertical="center" wrapText="1"/>
    </xf>
    <xf numFmtId="0" fontId="14" fillId="0" borderId="0" xfId="563" applyFont="1" applyAlignment="1">
      <alignment horizontal="center" vertical="center"/>
    </xf>
    <xf numFmtId="49" fontId="8" fillId="0" borderId="1" xfId="579" applyNumberFormat="1" applyFont="1" applyFill="1" applyBorder="1" applyAlignment="1" applyProtection="1">
      <alignment horizontal="left" vertical="center" wrapText="1"/>
    </xf>
    <xf numFmtId="198" fontId="8" fillId="0" borderId="1" xfId="1066" applyNumberFormat="1" applyFont="1" applyFill="1" applyBorder="1" applyAlignment="1">
      <alignment horizontal="right" vertical="center" wrapText="1"/>
    </xf>
    <xf numFmtId="198" fontId="8" fillId="0" borderId="1" xfId="28" applyNumberFormat="1" applyFont="1" applyFill="1" applyBorder="1" applyAlignment="1" applyProtection="1">
      <alignment horizontal="right" vertical="center" wrapText="1"/>
    </xf>
    <xf numFmtId="192" fontId="8" fillId="0" borderId="1" xfId="639" applyNumberFormat="1" applyFont="1" applyFill="1" applyBorder="1" applyAlignment="1">
      <alignment horizontal="right" vertical="center" wrapText="1"/>
    </xf>
    <xf numFmtId="198" fontId="7" fillId="0" borderId="1" xfId="1066" applyNumberFormat="1" applyFont="1" applyFill="1" applyBorder="1" applyAlignment="1">
      <alignment horizontal="right" vertical="center" wrapText="1"/>
    </xf>
    <xf numFmtId="192" fontId="7" fillId="0" borderId="1" xfId="639" applyNumberFormat="1" applyFont="1" applyFill="1" applyBorder="1" applyAlignment="1">
      <alignment horizontal="right" vertical="center" wrapText="1"/>
    </xf>
    <xf numFmtId="198" fontId="8" fillId="0" borderId="1" xfId="935" applyNumberFormat="1" applyFont="1" applyFill="1" applyBorder="1" applyAlignment="1">
      <alignment horizontal="right" vertical="center" wrapText="1"/>
    </xf>
    <xf numFmtId="198" fontId="7" fillId="0" borderId="1" xfId="0" applyNumberFormat="1" applyFont="1" applyFill="1" applyBorder="1" applyAlignment="1">
      <alignment horizontal="right" vertical="center" wrapText="1"/>
    </xf>
    <xf numFmtId="198" fontId="7" fillId="0" borderId="1" xfId="28" applyNumberFormat="1" applyFont="1" applyFill="1" applyBorder="1" applyAlignment="1">
      <alignment horizontal="right" vertical="center" wrapText="1"/>
    </xf>
    <xf numFmtId="49" fontId="7" fillId="0" borderId="1" xfId="579" applyNumberFormat="1" applyFont="1" applyFill="1" applyBorder="1" applyAlignment="1" applyProtection="1">
      <alignment horizontal="center" vertical="center" wrapText="1"/>
    </xf>
    <xf numFmtId="198" fontId="11" fillId="0" borderId="0" xfId="782" applyNumberFormat="1" applyAlignment="1"/>
    <xf numFmtId="0" fontId="4" fillId="0" borderId="0" xfId="724" applyFont="1" applyAlignment="1" applyProtection="1">
      <alignment horizontal="left" vertical="center"/>
    </xf>
    <xf numFmtId="0" fontId="13" fillId="0" borderId="0" xfId="724" applyFont="1" applyAlignment="1"/>
    <xf numFmtId="200" fontId="13" fillId="0" borderId="0" xfId="724" applyNumberFormat="1" applyFont="1" applyAlignment="1"/>
    <xf numFmtId="201" fontId="15" fillId="0" borderId="0" xfId="724" applyNumberFormat="1" applyFont="1" applyFill="1" applyBorder="1" applyAlignment="1" applyProtection="1">
      <alignment horizontal="right" vertical="center"/>
    </xf>
    <xf numFmtId="2" fontId="7" fillId="0" borderId="1" xfId="838" applyNumberFormat="1" applyFont="1" applyFill="1" applyBorder="1" applyAlignment="1" applyProtection="1">
      <alignment horizontal="center" vertical="center" wrapText="1"/>
    </xf>
    <xf numFmtId="49" fontId="7" fillId="0" borderId="1" xfId="840" applyNumberFormat="1" applyFont="1" applyFill="1" applyBorder="1" applyAlignment="1" applyProtection="1">
      <alignment horizontal="left" vertical="center"/>
    </xf>
    <xf numFmtId="49" fontId="8" fillId="0" borderId="1" xfId="840" applyNumberFormat="1" applyFont="1" applyFill="1" applyBorder="1" applyAlignment="1" applyProtection="1">
      <alignment horizontal="left" vertical="center"/>
    </xf>
    <xf numFmtId="198" fontId="8" fillId="0" borderId="1" xfId="28" applyNumberFormat="1" applyFont="1" applyFill="1" applyBorder="1" applyAlignment="1">
      <alignment horizontal="right" vertical="center" wrapText="1"/>
    </xf>
    <xf numFmtId="192" fontId="8" fillId="0" borderId="1" xfId="579" applyNumberFormat="1" applyFont="1" applyFill="1" applyBorder="1" applyAlignment="1" applyProtection="1">
      <alignment horizontal="right" vertical="center" wrapText="1"/>
    </xf>
    <xf numFmtId="192" fontId="7" fillId="0" borderId="1" xfId="579" applyNumberFormat="1" applyFont="1" applyFill="1" applyBorder="1" applyAlignment="1" applyProtection="1">
      <alignment horizontal="right" vertical="center" wrapText="1"/>
    </xf>
    <xf numFmtId="198" fontId="15" fillId="0" borderId="1" xfId="28" applyNumberFormat="1" applyFont="1" applyFill="1" applyBorder="1" applyAlignment="1" applyProtection="1">
      <alignment vertical="center" wrapText="1"/>
    </xf>
    <xf numFmtId="198" fontId="8" fillId="2" borderId="1" xfId="28" applyNumberFormat="1" applyFont="1" applyFill="1" applyBorder="1" applyAlignment="1" applyProtection="1">
      <alignment horizontal="right" vertical="center" wrapText="1"/>
    </xf>
    <xf numFmtId="49" fontId="7" fillId="0" borderId="1" xfId="919" applyNumberFormat="1" applyFont="1" applyFill="1" applyBorder="1" applyAlignment="1" applyProtection="1">
      <alignment horizontal="distributed" vertical="center"/>
    </xf>
    <xf numFmtId="49" fontId="7" fillId="0" borderId="1" xfId="919" applyNumberFormat="1" applyFont="1" applyFill="1" applyBorder="1" applyAlignment="1" applyProtection="1">
      <alignment horizontal="left" vertical="center" wrapText="1"/>
    </xf>
    <xf numFmtId="49" fontId="7" fillId="0" borderId="1" xfId="919" applyNumberFormat="1" applyFont="1" applyFill="1" applyBorder="1" applyAlignment="1" applyProtection="1">
      <alignment horizontal="left" vertical="center"/>
    </xf>
    <xf numFmtId="0" fontId="11" fillId="0" borderId="0" xfId="782" applyAlignment="1">
      <alignment vertical="center"/>
    </xf>
    <xf numFmtId="0" fontId="8" fillId="0" borderId="0" xfId="782" applyFont="1" applyFill="1" applyAlignment="1" applyProtection="1">
      <alignment horizontal="left" vertical="center"/>
    </xf>
    <xf numFmtId="4" fontId="8" fillId="0" borderId="0" xfId="782" applyNumberFormat="1" applyFont="1" applyFill="1" applyAlignment="1" applyProtection="1">
      <alignment horizontal="right" vertical="center"/>
    </xf>
    <xf numFmtId="200" fontId="16" fillId="0" borderId="0" xfId="782" applyNumberFormat="1" applyFont="1" applyFill="1" applyAlignment="1">
      <alignment vertical="center"/>
    </xf>
    <xf numFmtId="0" fontId="8" fillId="0" borderId="0" xfId="782" applyFont="1" applyFill="1" applyAlignment="1">
      <alignment horizontal="right" vertical="center"/>
    </xf>
    <xf numFmtId="0" fontId="7" fillId="0" borderId="1" xfId="933" applyNumberFormat="1" applyFont="1" applyFill="1" applyBorder="1" applyAlignment="1" applyProtection="1">
      <alignment horizontal="center" vertical="center"/>
    </xf>
    <xf numFmtId="49" fontId="7" fillId="0" borderId="1" xfId="936" applyNumberFormat="1" applyFont="1" applyFill="1" applyBorder="1" applyAlignment="1" applyProtection="1">
      <alignment vertical="center"/>
    </xf>
    <xf numFmtId="198" fontId="7" fillId="0" borderId="1" xfId="116" applyNumberFormat="1" applyFont="1" applyBorder="1" applyAlignment="1">
      <alignment horizontal="right" vertical="center" wrapText="1"/>
    </xf>
    <xf numFmtId="198" fontId="7" fillId="0" borderId="1" xfId="884" applyNumberFormat="1" applyFont="1" applyBorder="1" applyAlignment="1">
      <alignment horizontal="right" vertical="center" wrapText="1"/>
    </xf>
    <xf numFmtId="0" fontId="14" fillId="0" borderId="0" xfId="563" applyFont="1">
      <alignment vertical="center"/>
    </xf>
    <xf numFmtId="49" fontId="8" fillId="0" borderId="1" xfId="936" applyNumberFormat="1" applyFont="1" applyFill="1" applyBorder="1" applyAlignment="1" applyProtection="1">
      <alignment vertical="center"/>
    </xf>
    <xf numFmtId="198" fontId="8" fillId="0" borderId="1" xfId="116" applyNumberFormat="1" applyFont="1" applyBorder="1" applyAlignment="1">
      <alignment horizontal="right" vertical="center" wrapText="1"/>
    </xf>
    <xf numFmtId="198" fontId="8" fillId="0" borderId="1" xfId="884" applyNumberFormat="1" applyFont="1" applyBorder="1" applyAlignment="1">
      <alignment horizontal="right" vertical="center" wrapText="1"/>
    </xf>
    <xf numFmtId="198" fontId="8" fillId="0" borderId="1" xfId="884" applyNumberFormat="1" applyFont="1" applyFill="1" applyBorder="1" applyAlignment="1">
      <alignment horizontal="right" vertical="center" wrapText="1"/>
    </xf>
    <xf numFmtId="192" fontId="8" fillId="0" borderId="1" xfId="0" applyNumberFormat="1" applyFont="1" applyBorder="1" applyAlignment="1">
      <alignment horizontal="right" vertical="center" wrapText="1"/>
    </xf>
    <xf numFmtId="198" fontId="7" fillId="0" borderId="1" xfId="116" applyNumberFormat="1" applyFont="1" applyFill="1" applyBorder="1" applyAlignment="1">
      <alignment horizontal="right" vertical="center" wrapText="1"/>
    </xf>
    <xf numFmtId="198" fontId="8" fillId="2" borderId="1" xfId="884" applyNumberFormat="1" applyFont="1" applyFill="1" applyBorder="1" applyAlignment="1">
      <alignment horizontal="right" vertical="center" wrapText="1"/>
    </xf>
    <xf numFmtId="192" fontId="7" fillId="0" borderId="1" xfId="0" applyNumberFormat="1" applyFont="1" applyBorder="1" applyAlignment="1">
      <alignment horizontal="right" vertical="center" wrapText="1"/>
    </xf>
    <xf numFmtId="49" fontId="7" fillId="0" borderId="1" xfId="919" applyNumberFormat="1" applyFont="1" applyFill="1" applyBorder="1" applyAlignment="1" applyProtection="1">
      <alignment vertical="center"/>
    </xf>
    <xf numFmtId="0" fontId="8" fillId="0" borderId="0" xfId="663" applyFont="1" applyAlignment="1"/>
    <xf numFmtId="0" fontId="11" fillId="0" borderId="0" xfId="663" applyAlignment="1"/>
    <xf numFmtId="0" fontId="11" fillId="0" borderId="0" xfId="663" applyFill="1" applyAlignment="1"/>
    <xf numFmtId="0" fontId="3" fillId="2" borderId="0" xfId="639" applyFont="1" applyFill="1" applyAlignment="1">
      <alignment horizontal="center" vertical="center" shrinkToFit="1"/>
    </xf>
    <xf numFmtId="0" fontId="17" fillId="2" borderId="0" xfId="639" applyFont="1" applyFill="1" applyAlignment="1">
      <alignment vertical="center" shrinkToFit="1"/>
    </xf>
    <xf numFmtId="0" fontId="4" fillId="2" borderId="0" xfId="639" applyFont="1" applyFill="1" applyAlignment="1">
      <alignment horizontal="left" vertical="center" wrapText="1"/>
    </xf>
    <xf numFmtId="0" fontId="8" fillId="2" borderId="0" xfId="663" applyFont="1" applyFill="1" applyAlignment="1">
      <alignment horizontal="right" vertical="center"/>
    </xf>
    <xf numFmtId="197" fontId="11" fillId="2" borderId="0" xfId="1095" applyNumberFormat="1" applyFont="1" applyFill="1" applyBorder="1" applyAlignment="1">
      <alignment vertical="center"/>
    </xf>
    <xf numFmtId="0" fontId="7" fillId="2" borderId="1" xfId="1095" applyFont="1" applyFill="1" applyBorder="1" applyAlignment="1">
      <alignment horizontal="distributed" vertical="center" wrapText="1" indent="3"/>
    </xf>
    <xf numFmtId="0" fontId="11" fillId="2" borderId="0" xfId="663" applyFill="1" applyAlignment="1"/>
    <xf numFmtId="49" fontId="7" fillId="0" borderId="1" xfId="0" applyNumberFormat="1" applyFont="1" applyFill="1" applyBorder="1" applyAlignment="1" applyProtection="1">
      <alignment vertical="center" wrapText="1"/>
    </xf>
    <xf numFmtId="41" fontId="5" fillId="0" borderId="1" xfId="0" applyNumberFormat="1" applyFont="1" applyBorder="1" applyAlignment="1">
      <alignment horizontal="right" vertical="center" wrapText="1"/>
    </xf>
    <xf numFmtId="0" fontId="11" fillId="2" borderId="0" xfId="710" applyFill="1" applyAlignment="1"/>
    <xf numFmtId="0" fontId="8" fillId="0" borderId="1" xfId="663" applyNumberFormat="1" applyFont="1" applyFill="1" applyBorder="1" applyAlignment="1">
      <alignment horizontal="left" vertical="center" wrapText="1"/>
    </xf>
    <xf numFmtId="41" fontId="8" fillId="0" borderId="1" xfId="1020" applyNumberFormat="1" applyFont="1" applyBorder="1" applyAlignment="1">
      <alignment horizontal="right" vertical="center" wrapText="1"/>
    </xf>
    <xf numFmtId="192" fontId="4" fillId="0" borderId="1" xfId="0" applyNumberFormat="1" applyFont="1" applyBorder="1" applyAlignment="1">
      <alignment horizontal="right" vertical="center" wrapText="1"/>
    </xf>
    <xf numFmtId="41" fontId="7" fillId="0" borderId="1" xfId="1020" applyNumberFormat="1" applyFont="1" applyBorder="1" applyAlignment="1">
      <alignment horizontal="right" vertical="center" wrapText="1"/>
    </xf>
    <xf numFmtId="192" fontId="5" fillId="0" borderId="1" xfId="0" applyNumberFormat="1" applyFont="1" applyBorder="1" applyAlignment="1">
      <alignment horizontal="right" vertical="center" wrapText="1"/>
    </xf>
    <xf numFmtId="0" fontId="8" fillId="0" borderId="1" xfId="908" applyNumberFormat="1" applyFont="1" applyFill="1" applyBorder="1" applyAlignment="1">
      <alignment horizontal="left" vertical="center" wrapText="1"/>
    </xf>
    <xf numFmtId="0" fontId="5" fillId="0" borderId="1" xfId="0" applyFont="1" applyBorder="1" applyAlignment="1">
      <alignment horizontal="distributed" vertical="center" wrapText="1"/>
    </xf>
    <xf numFmtId="0" fontId="7" fillId="0" borderId="1" xfId="1095" applyFont="1" applyFill="1" applyBorder="1" applyAlignment="1">
      <alignment horizontal="left" vertical="center" wrapText="1"/>
    </xf>
    <xf numFmtId="0" fontId="8" fillId="0" borderId="1" xfId="908" applyNumberFormat="1" applyFont="1" applyFill="1" applyBorder="1" applyAlignment="1">
      <alignment horizontal="left" vertical="center" wrapText="1" indent="2"/>
    </xf>
    <xf numFmtId="0" fontId="8" fillId="0" borderId="1" xfId="908" applyNumberFormat="1" applyFont="1" applyFill="1" applyBorder="1" applyAlignment="1">
      <alignment horizontal="left" vertical="center" wrapText="1" indent="1"/>
    </xf>
    <xf numFmtId="41" fontId="8" fillId="0" borderId="1" xfId="1020" applyNumberFormat="1" applyFont="1" applyFill="1" applyBorder="1" applyAlignment="1">
      <alignment horizontal="right" vertical="center" wrapText="1"/>
    </xf>
    <xf numFmtId="0" fontId="7" fillId="0" borderId="1" xfId="908" applyNumberFormat="1" applyFont="1" applyFill="1" applyBorder="1" applyAlignment="1">
      <alignment horizontal="left" vertical="center" wrapText="1"/>
    </xf>
    <xf numFmtId="41" fontId="7" fillId="0" borderId="1" xfId="1020" applyNumberFormat="1" applyFont="1" applyFill="1" applyBorder="1" applyAlignment="1">
      <alignment horizontal="right" vertical="center" wrapText="1"/>
    </xf>
    <xf numFmtId="0" fontId="7" fillId="2" borderId="1" xfId="1020" applyFont="1" applyFill="1" applyBorder="1" applyAlignment="1">
      <alignment horizontal="distributed" vertical="center" wrapText="1"/>
    </xf>
    <xf numFmtId="41" fontId="7" fillId="2" borderId="1" xfId="1020" applyNumberFormat="1" applyFont="1" applyFill="1" applyBorder="1" applyAlignment="1">
      <alignment horizontal="right" vertical="center" wrapText="1"/>
    </xf>
    <xf numFmtId="0" fontId="11" fillId="0" borderId="2" xfId="663" applyBorder="1" applyAlignment="1">
      <alignment horizontal="left" wrapText="1"/>
    </xf>
    <xf numFmtId="0" fontId="11" fillId="0" borderId="0" xfId="663" applyAlignment="1">
      <alignment wrapText="1"/>
    </xf>
    <xf numFmtId="41" fontId="11" fillId="0" borderId="0" xfId="663" applyNumberFormat="1" applyAlignment="1"/>
    <xf numFmtId="41" fontId="11" fillId="0" borderId="0" xfId="663" applyNumberFormat="1" applyFill="1" applyAlignment="1"/>
    <xf numFmtId="0" fontId="3" fillId="0" borderId="0" xfId="639" applyFont="1" applyFill="1" applyAlignment="1">
      <alignment horizontal="center" vertical="center" shrinkToFit="1"/>
    </xf>
    <xf numFmtId="201" fontId="8" fillId="0" borderId="0" xfId="911" applyNumberFormat="1" applyFont="1" applyFill="1" applyBorder="1" applyAlignment="1" applyProtection="1">
      <alignment horizontal="left" vertical="center"/>
    </xf>
    <xf numFmtId="0" fontId="8" fillId="0" borderId="0" xfId="663" applyFont="1" applyFill="1" applyBorder="1" applyAlignment="1">
      <alignment vertical="center"/>
    </xf>
    <xf numFmtId="0" fontId="8" fillId="0" borderId="0" xfId="663" applyFont="1" applyFill="1" applyAlignment="1">
      <alignment vertical="center"/>
    </xf>
    <xf numFmtId="201" fontId="13" fillId="0" borderId="0" xfId="911" applyNumberFormat="1" applyFont="1" applyFill="1" applyBorder="1" applyAlignment="1" applyProtection="1">
      <alignment horizontal="right" vertical="center"/>
    </xf>
    <xf numFmtId="0" fontId="7" fillId="0" borderId="1" xfId="663" applyFont="1" applyFill="1" applyBorder="1" applyAlignment="1">
      <alignment horizontal="center" vertical="center" wrapText="1"/>
    </xf>
    <xf numFmtId="41" fontId="7" fillId="0" borderId="1" xfId="985" applyNumberFormat="1" applyFont="1" applyFill="1" applyBorder="1" applyAlignment="1">
      <alignment horizontal="right" vertical="center" wrapText="1"/>
    </xf>
    <xf numFmtId="0" fontId="18" fillId="2" borderId="0" xfId="563" applyFont="1" applyFill="1">
      <alignment vertical="center"/>
    </xf>
    <xf numFmtId="41" fontId="8" fillId="0" borderId="1" xfId="985" applyNumberFormat="1" applyFont="1" applyFill="1" applyBorder="1" applyAlignment="1">
      <alignment horizontal="right" vertical="center" wrapText="1"/>
    </xf>
    <xf numFmtId="41" fontId="19" fillId="0" borderId="1" xfId="0" applyNumberFormat="1" applyFont="1" applyFill="1" applyBorder="1" applyAlignment="1">
      <alignment horizontal="right" vertical="center" wrapText="1"/>
    </xf>
    <xf numFmtId="192" fontId="8" fillId="0" borderId="1" xfId="38" applyNumberFormat="1" applyFont="1" applyFill="1" applyBorder="1" applyAlignment="1">
      <alignment horizontal="right" vertical="center" wrapText="1"/>
    </xf>
    <xf numFmtId="41" fontId="15" fillId="0" borderId="1" xfId="0" applyNumberFormat="1" applyFont="1" applyFill="1" applyBorder="1" applyAlignment="1">
      <alignment horizontal="right" vertical="center" wrapText="1"/>
    </xf>
    <xf numFmtId="0" fontId="8" fillId="0" borderId="1" xfId="908" applyNumberFormat="1" applyFont="1" applyFill="1" applyBorder="1" applyAlignment="1" applyProtection="1">
      <alignment horizontal="left" vertical="center" wrapText="1"/>
    </xf>
    <xf numFmtId="41" fontId="8" fillId="0" borderId="1" xfId="0" applyNumberFormat="1" applyFont="1" applyFill="1" applyBorder="1" applyAlignment="1" applyProtection="1">
      <alignment horizontal="right" vertical="center" wrapText="1"/>
    </xf>
    <xf numFmtId="41" fontId="4" fillId="0" borderId="1" xfId="0" applyNumberFormat="1" applyFont="1" applyFill="1" applyBorder="1" applyAlignment="1">
      <alignment horizontal="right" vertical="center" wrapText="1"/>
    </xf>
    <xf numFmtId="49" fontId="8" fillId="0" borderId="1" xfId="0" applyNumberFormat="1" applyFont="1" applyFill="1" applyBorder="1" applyAlignment="1" applyProtection="1">
      <alignment vertical="center" wrapText="1"/>
    </xf>
    <xf numFmtId="41" fontId="8" fillId="0" borderId="1" xfId="639" applyNumberFormat="1" applyFont="1" applyFill="1" applyBorder="1" applyAlignment="1">
      <alignment horizontal="right" vertical="center" wrapText="1"/>
    </xf>
    <xf numFmtId="41" fontId="7" fillId="0" borderId="1" xfId="0" applyNumberFormat="1" applyFont="1" applyFill="1" applyBorder="1" applyAlignment="1" applyProtection="1">
      <alignment horizontal="right" vertical="center" wrapText="1"/>
    </xf>
    <xf numFmtId="41" fontId="7" fillId="0" borderId="1" xfId="639" applyNumberFormat="1" applyFont="1" applyFill="1" applyBorder="1" applyAlignment="1">
      <alignment horizontal="right" vertical="center" wrapText="1"/>
    </xf>
    <xf numFmtId="49" fontId="8"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0" fontId="11" fillId="0" borderId="2" xfId="663" applyFill="1" applyBorder="1" applyAlignment="1">
      <alignment horizontal="left" wrapText="1"/>
    </xf>
    <xf numFmtId="0" fontId="20" fillId="0" borderId="0" xfId="0" applyFont="1" applyAlignment="1"/>
    <xf numFmtId="0" fontId="0" fillId="0" borderId="0" xfId="0" applyFill="1" applyAlignment="1"/>
    <xf numFmtId="0" fontId="21" fillId="0" borderId="0" xfId="919" applyFont="1" applyFill="1" applyAlignment="1">
      <alignment horizontal="center" vertical="center"/>
    </xf>
    <xf numFmtId="0" fontId="20" fillId="0" borderId="0" xfId="0" applyFont="1" applyFill="1" applyAlignment="1"/>
    <xf numFmtId="0" fontId="4" fillId="0" borderId="0" xfId="919" applyFont="1" applyFill="1" applyAlignment="1">
      <alignment horizontal="left" vertical="center"/>
    </xf>
    <xf numFmtId="0" fontId="4" fillId="0" borderId="0" xfId="0" applyFont="1" applyFill="1" applyAlignment="1">
      <alignment vertical="center"/>
    </xf>
    <xf numFmtId="0" fontId="4" fillId="0" borderId="0" xfId="919" applyFont="1" applyFill="1" applyAlignment="1">
      <alignment horizontal="right" vertical="center"/>
    </xf>
    <xf numFmtId="0" fontId="5" fillId="0" borderId="1" xfId="0" applyFont="1" applyFill="1" applyBorder="1" applyAlignment="1">
      <alignment horizontal="center" vertical="center"/>
    </xf>
    <xf numFmtId="198" fontId="11" fillId="0" borderId="0" xfId="663" applyNumberFormat="1" applyFont="1" applyFill="1" applyAlignment="1">
      <alignment horizontal="center" vertical="center" wrapText="1"/>
    </xf>
    <xf numFmtId="0" fontId="4" fillId="0" borderId="1" xfId="0" applyFont="1" applyFill="1" applyBorder="1" applyAlignment="1">
      <alignment horizontal="left" vertical="center" wrapText="1"/>
    </xf>
    <xf numFmtId="198" fontId="8" fillId="0" borderId="1" xfId="0" applyNumberFormat="1" applyFont="1" applyFill="1" applyBorder="1" applyAlignment="1">
      <alignment vertical="center" wrapText="1"/>
    </xf>
    <xf numFmtId="192" fontId="8" fillId="0" borderId="1" xfId="38" applyNumberFormat="1" applyFont="1" applyFill="1" applyBorder="1" applyAlignment="1">
      <alignment vertical="center" wrapText="1"/>
    </xf>
    <xf numFmtId="0" fontId="14" fillId="0" borderId="0" xfId="563" applyFont="1" applyFill="1" applyAlignment="1">
      <alignment horizontal="center" vertical="center"/>
    </xf>
    <xf numFmtId="0" fontId="4" fillId="0" borderId="1" xfId="0" applyFont="1" applyBorder="1" applyAlignment="1">
      <alignment horizontal="left" vertical="center" wrapText="1"/>
    </xf>
    <xf numFmtId="0" fontId="14" fillId="2" borderId="0" xfId="563" applyFont="1" applyFill="1" applyAlignment="1">
      <alignment horizontal="center" vertical="center"/>
    </xf>
    <xf numFmtId="0" fontId="5" fillId="0" borderId="1" xfId="0" applyFont="1" applyFill="1" applyBorder="1" applyAlignment="1">
      <alignment horizontal="center" vertical="center" wrapText="1"/>
    </xf>
    <xf numFmtId="198" fontId="7" fillId="0" borderId="1" xfId="0" applyNumberFormat="1" applyFont="1" applyFill="1" applyBorder="1" applyAlignment="1">
      <alignment vertical="center" wrapText="1"/>
    </xf>
    <xf numFmtId="192" fontId="7" fillId="0" borderId="1" xfId="38" applyNumberFormat="1" applyFont="1" applyFill="1" applyBorder="1" applyAlignment="1">
      <alignment vertical="center" wrapText="1"/>
    </xf>
    <xf numFmtId="0" fontId="0" fillId="0" borderId="2" xfId="0" applyFont="1" applyFill="1" applyBorder="1" applyAlignment="1">
      <alignment horizontal="left" wrapText="1"/>
    </xf>
    <xf numFmtId="0" fontId="0" fillId="0" borderId="2" xfId="0" applyFill="1" applyBorder="1" applyAlignment="1">
      <alignment horizontal="left" wrapText="1"/>
    </xf>
    <xf numFmtId="0" fontId="14" fillId="0" borderId="0" xfId="1020" applyFont="1" applyFill="1" applyProtection="1">
      <alignment vertical="center"/>
    </xf>
    <xf numFmtId="0" fontId="22" fillId="0" borderId="0" xfId="1020" applyFont="1" applyFill="1" applyAlignment="1" applyProtection="1">
      <alignment horizontal="center" vertical="center"/>
    </xf>
    <xf numFmtId="0" fontId="11" fillId="0" borderId="0" xfId="1020" applyProtection="1">
      <alignment vertical="center"/>
    </xf>
    <xf numFmtId="0" fontId="22" fillId="0" borderId="0" xfId="1020" applyFont="1" applyProtection="1">
      <alignment vertical="center"/>
    </xf>
    <xf numFmtId="0" fontId="11" fillId="0" borderId="0" xfId="1020" applyFill="1" applyProtection="1">
      <alignment vertical="center"/>
    </xf>
    <xf numFmtId="197" fontId="11" fillId="0" borderId="0" xfId="1020" applyNumberFormat="1" applyFill="1" applyProtection="1">
      <alignment vertical="center"/>
    </xf>
    <xf numFmtId="198" fontId="11" fillId="0" borderId="0" xfId="663" applyNumberFormat="1" applyFill="1" applyAlignment="1" applyProtection="1"/>
    <xf numFmtId="0" fontId="12" fillId="0" borderId="0" xfId="1020" applyFont="1" applyFill="1" applyAlignment="1" applyProtection="1">
      <alignment horizontal="center" vertical="center"/>
    </xf>
    <xf numFmtId="0" fontId="8" fillId="0" borderId="0" xfId="1020" applyFont="1" applyFill="1" applyProtection="1">
      <alignment vertical="center"/>
    </xf>
    <xf numFmtId="197" fontId="8" fillId="0" borderId="0" xfId="1020" applyNumberFormat="1" applyFont="1" applyFill="1" applyBorder="1" applyAlignment="1" applyProtection="1">
      <alignment horizontal="right" vertical="center"/>
    </xf>
    <xf numFmtId="198" fontId="14" fillId="0" borderId="0" xfId="663" applyNumberFormat="1" applyFont="1" applyFill="1" applyAlignment="1" applyProtection="1"/>
    <xf numFmtId="197" fontId="7" fillId="0" borderId="3" xfId="1020" applyNumberFormat="1" applyFont="1" applyFill="1" applyBorder="1" applyAlignment="1" applyProtection="1">
      <alignment horizontal="center" vertical="center" wrapText="1"/>
    </xf>
    <xf numFmtId="0" fontId="7" fillId="0" borderId="1" xfId="1020" applyFont="1" applyFill="1" applyBorder="1" applyAlignment="1" applyProtection="1">
      <alignment horizontal="distributed" vertical="center" wrapText="1" indent="3"/>
    </xf>
    <xf numFmtId="197" fontId="7" fillId="0" borderId="1" xfId="1020" applyNumberFormat="1" applyFont="1" applyFill="1" applyBorder="1" applyAlignment="1" applyProtection="1">
      <alignment horizontal="center" vertical="center" wrapText="1"/>
    </xf>
    <xf numFmtId="0" fontId="22" fillId="0" borderId="0" xfId="1020" applyFont="1" applyFill="1" applyAlignment="1" applyProtection="1">
      <alignment horizontal="center" vertical="center" wrapText="1"/>
    </xf>
    <xf numFmtId="0" fontId="5" fillId="3" borderId="4" xfId="0" applyFont="1" applyFill="1" applyBorder="1" applyAlignment="1" applyProtection="1">
      <alignment horizontal="left" vertical="center"/>
    </xf>
    <xf numFmtId="49" fontId="5" fillId="3" borderId="1" xfId="0" applyNumberFormat="1" applyFont="1" applyFill="1" applyBorder="1" applyAlignment="1" applyProtection="1">
      <alignment horizontal="left" vertical="center" wrapText="1"/>
    </xf>
    <xf numFmtId="3" fontId="5" fillId="0" borderId="1" xfId="0" applyNumberFormat="1" applyFont="1" applyFill="1" applyBorder="1" applyAlignment="1" applyProtection="1">
      <alignment horizontal="right" vertical="center"/>
      <protection locked="0"/>
    </xf>
    <xf numFmtId="3" fontId="5" fillId="3" borderId="1" xfId="0" applyNumberFormat="1" applyFont="1" applyFill="1" applyBorder="1" applyAlignment="1" applyProtection="1">
      <alignment horizontal="right" vertical="center"/>
      <protection locked="0"/>
    </xf>
    <xf numFmtId="192" fontId="7" fillId="0" borderId="1" xfId="38" applyNumberFormat="1" applyFont="1" applyFill="1" applyBorder="1" applyAlignment="1" applyProtection="1">
      <alignment horizontal="right" vertical="center" wrapText="1"/>
    </xf>
    <xf numFmtId="0" fontId="14" fillId="0" borderId="0" xfId="563" applyFont="1" applyFill="1" applyProtection="1">
      <alignment vertical="center"/>
    </xf>
    <xf numFmtId="0" fontId="4" fillId="3" borderId="4" xfId="0" applyFont="1" applyFill="1" applyBorder="1" applyAlignment="1" applyProtection="1">
      <alignment horizontal="left" vertical="center"/>
    </xf>
    <xf numFmtId="49" fontId="4" fillId="3" borderId="1" xfId="0" applyNumberFormat="1" applyFont="1" applyFill="1" applyBorder="1" applyAlignment="1" applyProtection="1">
      <alignment horizontal="left" vertical="center" wrapText="1"/>
    </xf>
    <xf numFmtId="3" fontId="4" fillId="0" borderId="1"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protection locked="0"/>
    </xf>
    <xf numFmtId="192" fontId="8" fillId="0" borderId="1" xfId="38" applyNumberFormat="1" applyFont="1" applyFill="1" applyBorder="1" applyAlignment="1" applyProtection="1">
      <alignment horizontal="right" vertical="center" wrapText="1"/>
    </xf>
    <xf numFmtId="3" fontId="4" fillId="4" borderId="1" xfId="0" applyNumberFormat="1" applyFont="1" applyFill="1" applyBorder="1" applyAlignment="1" applyProtection="1">
      <alignment horizontal="right" vertical="center"/>
      <protection locked="0"/>
    </xf>
    <xf numFmtId="0" fontId="4" fillId="3" borderId="4" xfId="0" applyNumberFormat="1" applyFont="1" applyFill="1" applyBorder="1" applyAlignment="1" applyProtection="1">
      <alignment horizontal="left" vertical="center"/>
    </xf>
    <xf numFmtId="0" fontId="5" fillId="3" borderId="4" xfId="0" applyNumberFormat="1" applyFont="1" applyFill="1" applyBorder="1" applyAlignment="1" applyProtection="1">
      <alignment horizontal="left" vertical="center"/>
    </xf>
    <xf numFmtId="0" fontId="4" fillId="5" borderId="4" xfId="0" applyFont="1" applyFill="1" applyBorder="1" applyAlignment="1" applyProtection="1">
      <alignment horizontal="left" vertical="center"/>
    </xf>
    <xf numFmtId="49" fontId="8" fillId="3" borderId="1" xfId="0" applyNumberFormat="1" applyFont="1" applyFill="1" applyBorder="1" applyAlignment="1" applyProtection="1">
      <alignment horizontal="left" vertical="center" wrapText="1"/>
    </xf>
    <xf numFmtId="49" fontId="4" fillId="5" borderId="4"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5" fillId="3" borderId="4"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192" fontId="7" fillId="0" borderId="1" xfId="38" applyNumberFormat="1" applyFont="1" applyFill="1" applyBorder="1" applyAlignment="1" applyProtection="1">
      <alignment horizontal="right" vertical="center" wrapText="1"/>
      <protection locked="0"/>
    </xf>
    <xf numFmtId="49" fontId="23" fillId="3" borderId="4" xfId="0" applyNumberFormat="1" applyFont="1" applyFill="1" applyBorder="1" applyAlignment="1" applyProtection="1">
      <alignment horizontal="distributed" vertical="center"/>
    </xf>
    <xf numFmtId="49" fontId="23" fillId="3" borderId="1" xfId="0" applyNumberFormat="1" applyFont="1" applyFill="1" applyBorder="1" applyAlignment="1" applyProtection="1">
      <alignment horizontal="distributed" vertical="center" wrapText="1"/>
    </xf>
    <xf numFmtId="49" fontId="5" fillId="0" borderId="3" xfId="1083" applyNumberFormat="1" applyFont="1" applyFill="1" applyBorder="1" applyAlignment="1" applyProtection="1">
      <alignment horizontal="left" vertical="center"/>
    </xf>
    <xf numFmtId="0" fontId="7" fillId="0" borderId="1" xfId="1020" applyFont="1" applyFill="1" applyBorder="1" applyAlignment="1" applyProtection="1">
      <alignment horizontal="left" vertical="center" wrapText="1"/>
    </xf>
    <xf numFmtId="0" fontId="7" fillId="2" borderId="1" xfId="1020" applyFont="1" applyFill="1" applyBorder="1" applyAlignment="1" applyProtection="1">
      <alignment horizontal="left" vertical="center" wrapText="1"/>
    </xf>
    <xf numFmtId="49" fontId="4" fillId="0" borderId="3" xfId="1083" applyNumberFormat="1" applyFont="1" applyBorder="1" applyAlignment="1" applyProtection="1">
      <alignment horizontal="left" vertical="center"/>
    </xf>
    <xf numFmtId="0" fontId="8" fillId="0" borderId="1" xfId="1020" applyFont="1" applyFill="1" applyBorder="1" applyAlignment="1" applyProtection="1">
      <alignment horizontal="left" vertical="center" wrapText="1"/>
    </xf>
    <xf numFmtId="0" fontId="8" fillId="2" borderId="1" xfId="1020" applyFont="1" applyFill="1" applyBorder="1" applyAlignment="1" applyProtection="1">
      <alignment horizontal="left" vertical="center" wrapText="1"/>
    </xf>
    <xf numFmtId="49" fontId="4" fillId="0" borderId="3" xfId="1083" applyNumberFormat="1" applyFont="1" applyFill="1" applyBorder="1" applyAlignment="1" applyProtection="1">
      <alignment horizontal="left" vertical="center"/>
    </xf>
    <xf numFmtId="3" fontId="8" fillId="0" borderId="1" xfId="0" applyNumberFormat="1" applyFont="1" applyFill="1" applyBorder="1" applyAlignment="1" applyProtection="1">
      <alignment horizontal="right" vertical="center"/>
    </xf>
    <xf numFmtId="0" fontId="7" fillId="0" borderId="1" xfId="563" applyFont="1" applyFill="1" applyBorder="1" applyAlignment="1" applyProtection="1">
      <alignment horizontal="left" vertical="center" wrapText="1"/>
    </xf>
    <xf numFmtId="3" fontId="7" fillId="0" borderId="1" xfId="0" applyNumberFormat="1" applyFont="1" applyFill="1" applyBorder="1" applyAlignment="1" applyProtection="1">
      <alignment horizontal="right" vertical="center"/>
    </xf>
    <xf numFmtId="0" fontId="11" fillId="0" borderId="3" xfId="1020" applyFill="1" applyBorder="1" applyAlignment="1" applyProtection="1">
      <alignment horizontal="left" vertical="center"/>
    </xf>
    <xf numFmtId="0" fontId="7" fillId="0" borderId="1" xfId="1020" applyFont="1" applyFill="1" applyBorder="1" applyAlignment="1" applyProtection="1">
      <alignment horizontal="distributed" vertical="center" wrapText="1" indent="1"/>
    </xf>
    <xf numFmtId="3" fontId="11" fillId="0" borderId="0" xfId="1020" applyNumberFormat="1" applyFill="1" applyProtection="1">
      <alignment vertical="center"/>
    </xf>
    <xf numFmtId="0" fontId="14" fillId="0" borderId="0" xfId="1020" applyFont="1">
      <alignment vertical="center"/>
    </xf>
    <xf numFmtId="0" fontId="22" fillId="0" borderId="0" xfId="1020" applyFont="1" applyAlignment="1">
      <alignment horizontal="center" vertical="center"/>
    </xf>
    <xf numFmtId="0" fontId="11" fillId="0" borderId="0" xfId="1020">
      <alignment vertical="center"/>
    </xf>
    <xf numFmtId="197" fontId="11" fillId="0" borderId="0" xfId="1020" applyNumberFormat="1">
      <alignment vertical="center"/>
    </xf>
    <xf numFmtId="0" fontId="11" fillId="0" borderId="0" xfId="1020" applyFill="1">
      <alignment vertical="center"/>
    </xf>
    <xf numFmtId="0" fontId="12" fillId="0" borderId="0" xfId="1020" applyFont="1" applyFill="1" applyAlignment="1">
      <alignment horizontal="center" vertical="center"/>
    </xf>
    <xf numFmtId="0" fontId="14" fillId="0" borderId="0" xfId="1020" applyFont="1" applyFill="1">
      <alignment vertical="center"/>
    </xf>
    <xf numFmtId="0" fontId="24" fillId="0" borderId="0" xfId="1020" applyFont="1" applyFill="1">
      <alignment vertical="center"/>
    </xf>
    <xf numFmtId="197" fontId="8" fillId="0" borderId="0" xfId="1020" applyNumberFormat="1" applyFont="1" applyFill="1" applyAlignment="1">
      <alignment horizontal="right" vertical="center"/>
    </xf>
    <xf numFmtId="197" fontId="7" fillId="0" borderId="3" xfId="1020" applyNumberFormat="1" applyFont="1" applyFill="1" applyBorder="1" applyAlignment="1">
      <alignment horizontal="center" vertical="center" wrapText="1"/>
    </xf>
    <xf numFmtId="0" fontId="7" fillId="0" borderId="1" xfId="1020" applyFont="1" applyFill="1" applyBorder="1" applyAlignment="1">
      <alignment horizontal="distributed" vertical="center" wrapText="1" indent="3"/>
    </xf>
    <xf numFmtId="0" fontId="25" fillId="0" borderId="0" xfId="1093" applyFont="1" applyFill="1" applyAlignment="1">
      <alignment vertical="center" wrapText="1"/>
    </xf>
    <xf numFmtId="192" fontId="7" fillId="0" borderId="1" xfId="38" applyNumberFormat="1" applyFont="1" applyFill="1" applyBorder="1" applyAlignment="1" applyProtection="1">
      <alignment horizontal="right" vertical="center" wrapText="1" shrinkToFit="1"/>
      <protection locked="0"/>
    </xf>
    <xf numFmtId="0" fontId="14" fillId="0" borderId="0" xfId="563" applyFont="1" applyFill="1">
      <alignment vertical="center"/>
    </xf>
    <xf numFmtId="49" fontId="5" fillId="0" borderId="1" xfId="0" applyNumberFormat="1" applyFont="1" applyFill="1" applyBorder="1" applyAlignment="1" applyProtection="1">
      <alignment horizontal="left" vertical="center" wrapText="1"/>
    </xf>
    <xf numFmtId="202" fontId="4" fillId="3" borderId="1" xfId="0" applyNumberFormat="1" applyFont="1" applyFill="1" applyBorder="1" applyAlignment="1" applyProtection="1">
      <alignment horizontal="right" vertical="center"/>
      <protection locked="0"/>
    </xf>
    <xf numFmtId="192" fontId="8" fillId="0" borderId="1" xfId="38" applyNumberFormat="1" applyFont="1" applyFill="1" applyBorder="1" applyAlignment="1" applyProtection="1">
      <alignment horizontal="right" vertical="center" wrapText="1"/>
      <protection locked="0"/>
    </xf>
    <xf numFmtId="0" fontId="8" fillId="3" borderId="4" xfId="0" applyFont="1" applyFill="1" applyBorder="1" applyAlignment="1" applyProtection="1">
      <alignment vertical="center"/>
    </xf>
    <xf numFmtId="49" fontId="7" fillId="3" borderId="1" xfId="0" applyNumberFormat="1" applyFont="1" applyFill="1" applyBorder="1" applyAlignment="1" applyProtection="1">
      <alignment vertical="center" wrapText="1"/>
    </xf>
    <xf numFmtId="49" fontId="8" fillId="3" borderId="1" xfId="0" applyNumberFormat="1" applyFont="1" applyFill="1" applyBorder="1" applyAlignment="1" applyProtection="1">
      <alignment vertical="center" wrapText="1"/>
    </xf>
    <xf numFmtId="0" fontId="7" fillId="0" borderId="3" xfId="1020" applyFont="1" applyFill="1" applyBorder="1" applyAlignment="1">
      <alignment horizontal="left" vertical="center"/>
    </xf>
    <xf numFmtId="0" fontId="7" fillId="0" borderId="1" xfId="563" applyFont="1" applyFill="1" applyBorder="1" applyAlignment="1">
      <alignment horizontal="left" vertical="center"/>
    </xf>
    <xf numFmtId="0" fontId="7" fillId="0" borderId="3" xfId="1020" applyFont="1" applyFill="1" applyBorder="1" applyAlignment="1" applyProtection="1">
      <alignment horizontal="left" vertical="center"/>
    </xf>
    <xf numFmtId="0" fontId="7" fillId="0" borderId="1" xfId="563" applyFont="1" applyFill="1" applyBorder="1" applyAlignment="1" applyProtection="1">
      <alignment horizontal="left" vertical="center"/>
    </xf>
    <xf numFmtId="0" fontId="7" fillId="2" borderId="1" xfId="563" applyFont="1" applyFill="1" applyBorder="1" applyAlignment="1" applyProtection="1">
      <alignment horizontal="left" vertical="center"/>
    </xf>
    <xf numFmtId="0" fontId="8" fillId="0" borderId="3" xfId="1020" applyFont="1" applyFill="1" applyBorder="1" applyAlignment="1" applyProtection="1">
      <alignment horizontal="left" vertical="center"/>
    </xf>
    <xf numFmtId="0" fontId="8" fillId="0" borderId="1" xfId="1020" applyFont="1" applyFill="1" applyBorder="1" applyAlignment="1" applyProtection="1">
      <alignment horizontal="left" vertical="center"/>
    </xf>
    <xf numFmtId="0" fontId="8" fillId="2" borderId="1" xfId="1020" applyFont="1" applyFill="1" applyBorder="1" applyAlignment="1" applyProtection="1">
      <alignment horizontal="left" vertical="center"/>
    </xf>
    <xf numFmtId="0" fontId="8" fillId="0" borderId="3" xfId="1020" applyFont="1" applyFill="1" applyBorder="1">
      <alignment vertical="center"/>
    </xf>
    <xf numFmtId="0" fontId="7" fillId="0" borderId="1" xfId="1020" applyFont="1" applyFill="1" applyBorder="1" applyAlignment="1">
      <alignment horizontal="distributed" vertical="center" indent="1"/>
    </xf>
    <xf numFmtId="0" fontId="11" fillId="0" borderId="0" xfId="1020" applyAlignment="1">
      <alignment vertical="center"/>
    </xf>
    <xf numFmtId="3" fontId="11" fillId="0" borderId="0" xfId="1020" applyNumberFormat="1">
      <alignment vertical="center"/>
    </xf>
    <xf numFmtId="0" fontId="26" fillId="0" borderId="0" xfId="919" applyFont="1" applyBorder="1" applyAlignment="1">
      <alignment horizontal="center" vertical="center"/>
    </xf>
    <xf numFmtId="0" fontId="4" fillId="0" borderId="0" xfId="919" applyFont="1" applyBorder="1" applyAlignment="1">
      <alignment horizontal="left" vertical="center"/>
    </xf>
    <xf numFmtId="0" fontId="4" fillId="0" borderId="0" xfId="919" applyFont="1" applyBorder="1" applyAlignment="1">
      <alignment horizontal="right" vertical="center"/>
    </xf>
    <xf numFmtId="0" fontId="7" fillId="0" borderId="1" xfId="0" applyFont="1" applyBorder="1" applyAlignment="1">
      <alignment horizontal="center" vertical="center" wrapText="1"/>
    </xf>
    <xf numFmtId="198" fontId="11" fillId="2" borderId="0" xfId="663" applyNumberFormat="1" applyFont="1" applyFill="1" applyAlignment="1">
      <alignment horizontal="center" vertical="center" wrapText="1"/>
    </xf>
    <xf numFmtId="0" fontId="27" fillId="0" borderId="1" xfId="0" applyFont="1" applyFill="1" applyBorder="1" applyAlignment="1">
      <alignment horizontal="left" vertical="center"/>
    </xf>
    <xf numFmtId="177" fontId="27" fillId="0" borderId="1" xfId="28" applyNumberFormat="1" applyFont="1" applyFill="1" applyBorder="1" applyAlignment="1">
      <alignment vertical="center"/>
    </xf>
    <xf numFmtId="0" fontId="28" fillId="0" borderId="1" xfId="0" applyFont="1" applyFill="1" applyBorder="1" applyAlignment="1">
      <alignment horizontal="left" vertical="center" indent="1"/>
    </xf>
    <xf numFmtId="177" fontId="28" fillId="0" borderId="1" xfId="28" applyNumberFormat="1" applyFont="1" applyFill="1" applyBorder="1" applyAlignment="1">
      <alignment vertical="center"/>
    </xf>
    <xf numFmtId="0" fontId="27" fillId="0" borderId="1" xfId="0" applyFont="1" applyFill="1" applyBorder="1" applyAlignment="1">
      <alignment vertical="center"/>
    </xf>
    <xf numFmtId="0" fontId="28" fillId="0" borderId="5" xfId="0" applyFont="1" applyFill="1" applyBorder="1" applyAlignment="1">
      <alignment horizontal="left" vertical="center" indent="1"/>
    </xf>
    <xf numFmtId="0" fontId="27" fillId="0" borderId="1" xfId="0" applyFont="1" applyFill="1" applyBorder="1" applyAlignment="1">
      <alignment horizontal="center" vertical="center"/>
    </xf>
    <xf numFmtId="198" fontId="0" fillId="0" borderId="0" xfId="0" applyNumberFormat="1" applyAlignment="1"/>
    <xf numFmtId="0" fontId="17" fillId="0" borderId="0" xfId="942" applyFont="1" applyAlignment="1" applyProtection="1">
      <alignment horizontal="center" vertical="center" shrinkToFit="1"/>
      <protection locked="0"/>
    </xf>
    <xf numFmtId="0" fontId="4" fillId="0" borderId="0" xfId="919" applyFont="1" applyAlignment="1" applyProtection="1">
      <alignment horizontal="left" vertical="center"/>
      <protection locked="0"/>
    </xf>
    <xf numFmtId="0" fontId="4" fillId="0" borderId="0" xfId="919" applyFont="1" applyAlignment="1" applyProtection="1">
      <alignment horizontal="right" vertical="center"/>
      <protection locked="0"/>
    </xf>
    <xf numFmtId="0" fontId="11" fillId="0" borderId="0" xfId="942" applyFont="1" applyAlignment="1" applyProtection="1">
      <alignment horizontal="right" vertical="center"/>
      <protection locked="0"/>
    </xf>
    <xf numFmtId="0" fontId="11" fillId="0" borderId="0" xfId="942" applyFont="1" applyProtection="1">
      <alignment vertical="center"/>
      <protection locked="0"/>
    </xf>
    <xf numFmtId="0" fontId="22" fillId="0" borderId="1" xfId="1097" applyFont="1" applyBorder="1" applyAlignment="1" applyProtection="1">
      <alignment horizontal="center" vertical="center" wrapText="1"/>
      <protection locked="0"/>
    </xf>
    <xf numFmtId="0" fontId="29" fillId="0" borderId="1" xfId="942"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11" fillId="0" borderId="1" xfId="1097" applyFont="1" applyBorder="1" applyAlignment="1" applyProtection="1">
      <alignment horizontal="distributed" vertical="center" wrapText="1" indent="3"/>
      <protection locked="0"/>
    </xf>
    <xf numFmtId="198" fontId="0" fillId="0" borderId="1" xfId="942" applyNumberFormat="1" applyFont="1" applyBorder="1" applyAlignment="1">
      <alignment horizontal="right" vertical="center" wrapText="1"/>
    </xf>
    <xf numFmtId="10" fontId="11" fillId="0" borderId="1" xfId="942" applyNumberFormat="1" applyFont="1" applyBorder="1">
      <alignment vertical="center"/>
    </xf>
    <xf numFmtId="49" fontId="14" fillId="0" borderId="1" xfId="915" applyNumberFormat="1" applyFont="1" applyBorder="1" applyAlignment="1" applyProtection="1">
      <alignment horizontal="left" vertical="center"/>
      <protection locked="0"/>
    </xf>
    <xf numFmtId="198" fontId="14" fillId="0" borderId="1" xfId="748" applyNumberFormat="1" applyFont="1" applyBorder="1" applyProtection="1">
      <alignment vertical="center"/>
      <protection locked="0"/>
    </xf>
    <xf numFmtId="198" fontId="11" fillId="0" borderId="1" xfId="1097" applyNumberFormat="1" applyFont="1" applyBorder="1" applyAlignment="1">
      <alignment horizontal="center" vertical="center" wrapText="1"/>
    </xf>
    <xf numFmtId="10" fontId="11" fillId="0" borderId="1" xfId="942" applyNumberFormat="1" applyFont="1" applyBorder="1" applyProtection="1">
      <alignment vertical="center"/>
      <protection locked="0"/>
    </xf>
    <xf numFmtId="198" fontId="11" fillId="0" borderId="1" xfId="1097" applyNumberFormat="1" applyFont="1" applyBorder="1" applyAlignment="1">
      <alignment horizontal="right" vertical="center" wrapText="1"/>
    </xf>
    <xf numFmtId="0" fontId="11" fillId="0" borderId="0" xfId="942" applyAlignment="1" applyProtection="1">
      <alignment horizontal="left" vertical="center"/>
      <protection locked="0"/>
    </xf>
    <xf numFmtId="0" fontId="11" fillId="0" borderId="0" xfId="942" applyProtection="1">
      <alignment vertical="center"/>
      <protection locked="0"/>
    </xf>
    <xf numFmtId="10" fontId="22" fillId="0" borderId="0" xfId="942" applyNumberFormat="1" applyFont="1" applyProtection="1">
      <alignment vertical="center"/>
      <protection locked="0"/>
    </xf>
    <xf numFmtId="0" fontId="11" fillId="0" borderId="0" xfId="942" applyFont="1" applyFill="1" applyAlignment="1" applyProtection="1">
      <alignment horizontal="left" vertical="center" wrapText="1"/>
      <protection locked="0"/>
    </xf>
    <xf numFmtId="0" fontId="11" fillId="0" borderId="0" xfId="942" applyFill="1" applyAlignment="1" applyProtection="1">
      <alignment horizontal="left" vertical="center" wrapText="1"/>
      <protection locked="0"/>
    </xf>
    <xf numFmtId="0" fontId="1" fillId="0" borderId="0" xfId="671" applyFont="1" applyAlignment="1">
      <alignment horizontal="center" vertical="center" shrinkToFit="1"/>
    </xf>
    <xf numFmtId="0" fontId="4" fillId="0" borderId="0" xfId="671" applyFont="1" applyAlignment="1" applyProtection="1">
      <alignment horizontal="left" vertical="center" wrapText="1"/>
      <protection locked="0"/>
    </xf>
    <xf numFmtId="0" fontId="31" fillId="0" borderId="0" xfId="1031" applyFont="1" applyAlignment="1" applyProtection="1">
      <protection locked="0"/>
    </xf>
    <xf numFmtId="0" fontId="4" fillId="0" borderId="0" xfId="0" applyFont="1" applyAlignment="1" applyProtection="1">
      <alignment horizontal="right" vertical="center"/>
      <protection locked="0"/>
    </xf>
    <xf numFmtId="0" fontId="7" fillId="0" borderId="1" xfId="1097" applyFont="1" applyBorder="1" applyAlignment="1" applyProtection="1">
      <alignment horizontal="center" vertical="center"/>
      <protection locked="0"/>
    </xf>
    <xf numFmtId="0" fontId="7" fillId="0" borderId="1" xfId="1097" applyFont="1" applyBorder="1" applyAlignment="1" applyProtection="1">
      <alignment horizontal="center" vertical="center" wrapText="1"/>
      <protection locked="0"/>
    </xf>
    <xf numFmtId="0" fontId="7" fillId="0" borderId="1" xfId="0" applyFont="1" applyBorder="1" applyAlignment="1" applyProtection="1">
      <alignment horizontal="left" vertical="center"/>
      <protection locked="0"/>
    </xf>
    <xf numFmtId="198" fontId="7" fillId="0" borderId="1" xfId="28" applyNumberFormat="1" applyFont="1" applyBorder="1" applyAlignment="1" applyProtection="1">
      <alignment horizontal="right" vertical="center" wrapText="1"/>
    </xf>
    <xf numFmtId="0" fontId="4" fillId="0" borderId="1" xfId="0" applyFont="1" applyBorder="1" applyAlignment="1" applyProtection="1">
      <alignment horizontal="left" vertical="center"/>
      <protection locked="0"/>
    </xf>
    <xf numFmtId="198" fontId="8" fillId="0" borderId="1" xfId="28" applyNumberFormat="1" applyFont="1" applyBorder="1" applyAlignment="1" applyProtection="1">
      <alignment horizontal="right" vertical="center" wrapText="1"/>
      <protection locked="0"/>
    </xf>
    <xf numFmtId="198" fontId="4" fillId="0" borderId="6" xfId="0" applyNumberFormat="1" applyFont="1" applyBorder="1" applyAlignment="1" applyProtection="1">
      <alignment horizontal="right" vertical="center" wrapText="1"/>
      <protection locked="0"/>
    </xf>
    <xf numFmtId="49" fontId="8" fillId="0" borderId="1" xfId="28" applyNumberFormat="1" applyFont="1" applyBorder="1" applyAlignment="1" applyProtection="1">
      <alignment horizontal="right" vertical="center" wrapText="1"/>
      <protection locked="0"/>
    </xf>
    <xf numFmtId="0" fontId="4" fillId="0" borderId="5" xfId="0" applyFont="1" applyBorder="1" applyAlignment="1" applyProtection="1">
      <alignment horizontal="left" vertical="center"/>
      <protection locked="0"/>
    </xf>
    <xf numFmtId="198" fontId="8" fillId="0" borderId="5" xfId="28" applyNumberFormat="1" applyFont="1" applyBorder="1" applyAlignment="1" applyProtection="1">
      <alignment horizontal="right" vertical="center" wrapText="1"/>
      <protection locked="0"/>
    </xf>
    <xf numFmtId="198" fontId="4" fillId="0" borderId="7" xfId="0" applyNumberFormat="1" applyFont="1" applyBorder="1" applyAlignment="1" applyProtection="1">
      <alignment horizontal="right" vertical="center" wrapText="1"/>
      <protection locked="0"/>
    </xf>
    <xf numFmtId="198" fontId="4" fillId="0" borderId="1" xfId="0" applyNumberFormat="1" applyFont="1" applyBorder="1" applyAlignment="1" applyProtection="1">
      <alignment horizontal="right" vertical="center" wrapText="1"/>
      <protection locked="0"/>
    </xf>
    <xf numFmtId="0" fontId="4" fillId="0" borderId="0" xfId="0" applyFont="1" applyAlignment="1" applyProtection="1">
      <alignment horizontal="left" vertical="center" wrapText="1"/>
      <protection locked="0"/>
    </xf>
    <xf numFmtId="0" fontId="32" fillId="0" borderId="0" xfId="919" applyFont="1" applyAlignment="1">
      <alignment horizontal="center" vertical="center"/>
    </xf>
    <xf numFmtId="0" fontId="4" fillId="0" borderId="0" xfId="0" applyFont="1" applyAlignment="1">
      <alignment horizontal="right" vertical="center"/>
    </xf>
    <xf numFmtId="0" fontId="0" fillId="0" borderId="0" xfId="919" applyFont="1" applyAlignment="1">
      <alignment horizontal="right"/>
    </xf>
    <xf numFmtId="197" fontId="7" fillId="0" borderId="8" xfId="1020" applyNumberFormat="1" applyFont="1" applyBorder="1" applyAlignment="1">
      <alignment horizontal="center" vertical="center" wrapText="1"/>
    </xf>
    <xf numFmtId="0" fontId="5" fillId="0" borderId="1" xfId="0" applyFont="1" applyFill="1" applyBorder="1" applyAlignment="1">
      <alignment horizontal="left" vertical="center" wrapText="1"/>
    </xf>
    <xf numFmtId="198" fontId="5" fillId="0" borderId="1" xfId="0" applyNumberFormat="1" applyFont="1" applyFill="1" applyBorder="1" applyAlignment="1">
      <alignment horizontal="right" vertical="center" wrapText="1"/>
    </xf>
    <xf numFmtId="198" fontId="5" fillId="0" borderId="9" xfId="0" applyNumberFormat="1" applyFont="1" applyFill="1" applyBorder="1" applyAlignment="1">
      <alignment vertical="center" wrapText="1"/>
    </xf>
    <xf numFmtId="198" fontId="5" fillId="0" borderId="1" xfId="0" applyNumberFormat="1" applyFont="1" applyFill="1" applyBorder="1" applyAlignment="1">
      <alignment vertical="center" wrapText="1"/>
    </xf>
    <xf numFmtId="0" fontId="8" fillId="0" borderId="1" xfId="1035" applyFont="1" applyFill="1" applyBorder="1" applyAlignment="1">
      <alignment horizontal="left" vertical="center" wrapText="1"/>
    </xf>
    <xf numFmtId="198" fontId="8" fillId="0" borderId="1" xfId="1035" applyNumberFormat="1" applyFont="1" applyFill="1" applyBorder="1" applyAlignment="1">
      <alignment horizontal="right" vertical="center" wrapText="1"/>
    </xf>
    <xf numFmtId="198" fontId="4" fillId="0" borderId="9" xfId="0" applyNumberFormat="1" applyFont="1" applyFill="1" applyBorder="1" applyAlignment="1">
      <alignment vertical="center" wrapText="1"/>
    </xf>
    <xf numFmtId="198" fontId="4" fillId="0" borderId="1" xfId="0" applyNumberFormat="1" applyFont="1" applyFill="1" applyBorder="1" applyAlignment="1">
      <alignment vertical="center" wrapText="1"/>
    </xf>
    <xf numFmtId="203" fontId="7" fillId="0" borderId="1" xfId="1035" applyNumberFormat="1" applyFont="1" applyBorder="1" applyAlignment="1" applyProtection="1">
      <alignment horizontal="center" vertical="center"/>
      <protection locked="0"/>
    </xf>
    <xf numFmtId="198" fontId="8" fillId="0" borderId="1" xfId="28" applyNumberFormat="1" applyFont="1" applyFill="1" applyBorder="1" applyAlignment="1" applyProtection="1">
      <alignment horizontal="right" vertical="center" wrapText="1"/>
      <protection locked="0"/>
    </xf>
    <xf numFmtId="203" fontId="28" fillId="0" borderId="2" xfId="0" applyNumberFormat="1" applyFont="1" applyBorder="1" applyAlignment="1" applyProtection="1">
      <alignment horizontal="left" vertical="center" wrapText="1"/>
      <protection locked="0"/>
    </xf>
    <xf numFmtId="0" fontId="33" fillId="0" borderId="0" xfId="1020" applyFont="1" applyFill="1" applyAlignment="1">
      <alignment horizontal="center" vertical="center" wrapText="1"/>
    </xf>
    <xf numFmtId="0" fontId="34" fillId="0" borderId="0" xfId="1020" applyFont="1" applyFill="1">
      <alignment vertical="center"/>
    </xf>
    <xf numFmtId="0" fontId="11" fillId="0" borderId="0" xfId="1020" applyFont="1" applyFill="1">
      <alignment vertical="center"/>
    </xf>
    <xf numFmtId="197" fontId="11" fillId="0" borderId="0" xfId="1020" applyNumberFormat="1" applyFill="1">
      <alignment vertical="center"/>
    </xf>
    <xf numFmtId="0" fontId="4" fillId="0" borderId="0" xfId="1020" applyFont="1" applyFill="1">
      <alignment vertical="center"/>
    </xf>
    <xf numFmtId="197" fontId="8" fillId="0" borderId="0" xfId="1020"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xf>
    <xf numFmtId="192" fontId="7" fillId="0" borderId="1" xfId="38" applyNumberFormat="1" applyFont="1" applyFill="1" applyBorder="1" applyAlignment="1" applyProtection="1">
      <alignment horizontal="right" vertical="center" wrapText="1" shrinkToFit="1"/>
    </xf>
    <xf numFmtId="0" fontId="5" fillId="3" borderId="1" xfId="0" applyNumberFormat="1" applyFont="1" applyFill="1" applyBorder="1" applyAlignment="1" applyProtection="1">
      <alignment horizontal="left" vertical="center"/>
    </xf>
    <xf numFmtId="192" fontId="8" fillId="0" borderId="1" xfId="38" applyNumberFormat="1" applyFont="1" applyFill="1" applyBorder="1" applyAlignment="1" applyProtection="1">
      <alignment horizontal="right" vertical="center" wrapText="1" shrinkToFit="1"/>
    </xf>
    <xf numFmtId="0" fontId="4" fillId="0" borderId="1"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protection locked="0"/>
    </xf>
    <xf numFmtId="203" fontId="4" fillId="0" borderId="1" xfId="0" applyNumberFormat="1" applyFont="1" applyFill="1" applyBorder="1" applyAlignment="1" applyProtection="1">
      <alignment horizontal="left" vertical="center"/>
    </xf>
    <xf numFmtId="49" fontId="8" fillId="0" borderId="1" xfId="0" applyNumberFormat="1" applyFont="1" applyFill="1" applyBorder="1" applyAlignment="1" applyProtection="1">
      <alignment horizontal="left" vertical="center" wrapText="1"/>
    </xf>
    <xf numFmtId="203" fontId="4" fillId="0" borderId="1" xfId="0" applyNumberFormat="1" applyFont="1" applyFill="1" applyBorder="1" applyAlignment="1" applyProtection="1">
      <alignment horizontal="left" vertical="center"/>
      <protection locked="0"/>
    </xf>
    <xf numFmtId="0" fontId="5" fillId="3" borderId="1" xfId="0" applyNumberFormat="1" applyFont="1" applyFill="1" applyBorder="1" applyAlignment="1" applyProtection="1">
      <alignment horizontal="left" vertical="center" wrapText="1"/>
    </xf>
    <xf numFmtId="203" fontId="4" fillId="0" borderId="1" xfId="0" applyNumberFormat="1" applyFont="1" applyFill="1" applyBorder="1" applyAlignment="1" applyProtection="1">
      <alignment horizontal="left" vertical="center" wrapText="1"/>
    </xf>
    <xf numFmtId="203" fontId="4" fillId="0" borderId="4" xfId="0" applyNumberFormat="1" applyFont="1" applyFill="1" applyBorder="1" applyAlignment="1" applyProtection="1">
      <alignment horizontal="left" vertical="center" wrapText="1"/>
    </xf>
    <xf numFmtId="203" fontId="35" fillId="0" borderId="1"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horizontal="left" vertical="center"/>
    </xf>
    <xf numFmtId="203" fontId="4" fillId="0" borderId="1" xfId="0" applyNumberFormat="1" applyFont="1" applyFill="1" applyBorder="1" applyAlignment="1" applyProtection="1">
      <alignment horizontal="left" vertical="center" wrapText="1"/>
      <protection locked="0"/>
    </xf>
    <xf numFmtId="203" fontId="4" fillId="0"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vertical="center" wrapText="1"/>
    </xf>
    <xf numFmtId="49" fontId="4" fillId="0" borderId="1" xfId="0" applyNumberFormat="1" applyFont="1" applyFill="1" applyBorder="1" applyAlignment="1" applyProtection="1">
      <alignment horizontal="left" vertical="center"/>
      <protection locked="0"/>
    </xf>
    <xf numFmtId="49" fontId="5" fillId="5" borderId="1" xfId="0" applyNumberFormat="1" applyFont="1" applyFill="1" applyBorder="1" applyAlignment="1" applyProtection="1">
      <alignment horizontal="left" vertical="center" wrapText="1"/>
    </xf>
    <xf numFmtId="49" fontId="5" fillId="3" borderId="1" xfId="0" applyNumberFormat="1" applyFont="1" applyFill="1" applyBorder="1" applyAlignment="1" applyProtection="1">
      <alignment horizontal="left" vertical="center" wrapText="1"/>
      <protection locked="0"/>
    </xf>
    <xf numFmtId="203" fontId="8"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xf>
    <xf numFmtId="0" fontId="7" fillId="0" borderId="1" xfId="0" applyFont="1" applyFill="1" applyBorder="1" applyAlignment="1">
      <alignment horizontal="left" vertical="center"/>
    </xf>
    <xf numFmtId="49" fontId="7" fillId="2" borderId="1" xfId="0" applyNumberFormat="1" applyFont="1" applyFill="1" applyBorder="1" applyAlignment="1">
      <alignment vertical="center" wrapText="1"/>
    </xf>
    <xf numFmtId="198" fontId="7" fillId="0" borderId="1" xfId="28" applyNumberFormat="1" applyFont="1" applyFill="1" applyBorder="1" applyAlignment="1" applyProtection="1">
      <alignment vertical="center" wrapText="1"/>
      <protection locked="0"/>
    </xf>
    <xf numFmtId="0" fontId="8" fillId="0" borderId="1" xfId="0" applyFont="1" applyFill="1" applyBorder="1" applyAlignment="1">
      <alignment horizontal="left" vertical="center"/>
    </xf>
    <xf numFmtId="49" fontId="7" fillId="2" borderId="1" xfId="151" applyNumberFormat="1" applyFont="1" applyFill="1" applyBorder="1" applyAlignment="1" applyProtection="1">
      <alignment horizontal="left" vertical="center"/>
    </xf>
    <xf numFmtId="0" fontId="7" fillId="2" borderId="5" xfId="1020" applyFont="1" applyFill="1" applyBorder="1" applyAlignment="1">
      <alignment horizontal="center" vertical="center" wrapText="1"/>
    </xf>
    <xf numFmtId="3" fontId="5" fillId="3" borderId="5" xfId="0" applyNumberFormat="1" applyFont="1" applyFill="1" applyBorder="1" applyAlignment="1" applyProtection="1">
      <alignment horizontal="right" vertical="center"/>
    </xf>
    <xf numFmtId="49" fontId="7" fillId="0" borderId="0" xfId="151" applyNumberFormat="1" applyFont="1" applyFill="1" applyAlignment="1" applyProtection="1">
      <alignment horizontal="left" vertical="center"/>
    </xf>
    <xf numFmtId="0" fontId="7" fillId="0" borderId="1" xfId="1020" applyFont="1" applyFill="1" applyBorder="1" applyAlignment="1">
      <alignment horizontal="center" vertical="center" wrapText="1"/>
    </xf>
    <xf numFmtId="3" fontId="5" fillId="0" borderId="1" xfId="0" applyNumberFormat="1" applyFont="1" applyFill="1" applyBorder="1" applyAlignment="1" applyProtection="1">
      <alignment horizontal="right" vertical="center"/>
    </xf>
    <xf numFmtId="0" fontId="8" fillId="0" borderId="2" xfId="1020" applyFont="1" applyFill="1" applyBorder="1" applyAlignment="1">
      <alignment horizontal="left" vertical="center" wrapText="1"/>
    </xf>
    <xf numFmtId="198" fontId="11" fillId="0" borderId="0" xfId="1020" applyNumberFormat="1" applyFill="1">
      <alignment vertical="center"/>
    </xf>
    <xf numFmtId="3" fontId="11" fillId="0" borderId="0" xfId="1020" applyNumberFormat="1" applyFill="1">
      <alignment vertical="center"/>
    </xf>
    <xf numFmtId="0" fontId="7" fillId="2" borderId="0" xfId="1020" applyFont="1" applyFill="1" applyAlignment="1">
      <alignment horizontal="center" vertical="center" wrapText="1"/>
    </xf>
    <xf numFmtId="0" fontId="8" fillId="2" borderId="0" xfId="1020" applyFont="1" applyFill="1">
      <alignment vertical="center"/>
    </xf>
    <xf numFmtId="0" fontId="11" fillId="2" borderId="0" xfId="563" applyFill="1">
      <alignment vertical="center"/>
    </xf>
    <xf numFmtId="0" fontId="11" fillId="2" borderId="0" xfId="1020" applyFill="1">
      <alignment vertical="center"/>
    </xf>
    <xf numFmtId="0" fontId="36" fillId="0" borderId="0" xfId="1020" applyFont="1" applyFill="1" applyAlignment="1">
      <alignment horizontal="center" vertical="center"/>
    </xf>
    <xf numFmtId="0" fontId="0" fillId="0" borderId="0" xfId="1020" applyFont="1" applyFill="1">
      <alignment vertical="center"/>
    </xf>
    <xf numFmtId="0" fontId="8" fillId="0" borderId="0" xfId="1020" applyFont="1" applyFill="1" applyAlignment="1">
      <alignment horizontal="left" vertical="center"/>
    </xf>
    <xf numFmtId="0" fontId="8" fillId="0" borderId="3" xfId="1020" applyFont="1" applyFill="1" applyBorder="1" applyAlignment="1">
      <alignment horizontal="left" vertical="center"/>
    </xf>
    <xf numFmtId="198" fontId="8" fillId="0" borderId="1" xfId="314" applyNumberFormat="1" applyFont="1" applyFill="1" applyBorder="1" applyAlignment="1" applyProtection="1">
      <alignment vertical="center" wrapText="1"/>
    </xf>
    <xf numFmtId="49" fontId="8" fillId="0" borderId="1" xfId="314" applyNumberFormat="1" applyFont="1" applyFill="1" applyBorder="1" applyAlignment="1" applyProtection="1">
      <alignment horizontal="left" vertical="center" wrapText="1"/>
    </xf>
    <xf numFmtId="0" fontId="7" fillId="0" borderId="3" xfId="1020" applyFont="1" applyFill="1" applyBorder="1" applyAlignment="1">
      <alignment horizontal="distributed" vertical="center"/>
    </xf>
    <xf numFmtId="49" fontId="7" fillId="0" borderId="1" xfId="0" applyNumberFormat="1" applyFont="1" applyFill="1" applyBorder="1" applyAlignment="1" applyProtection="1">
      <alignment horizontal="distributed" vertical="center" wrapText="1"/>
    </xf>
    <xf numFmtId="198" fontId="7" fillId="0" borderId="1" xfId="28" applyNumberFormat="1" applyFont="1" applyFill="1" applyBorder="1" applyAlignment="1" applyProtection="1">
      <alignment horizontal="right" vertical="center" wrapText="1"/>
      <protection locked="0"/>
    </xf>
    <xf numFmtId="0" fontId="7" fillId="0" borderId="1" xfId="1020" applyNumberFormat="1" applyFont="1" applyFill="1" applyBorder="1" applyAlignment="1">
      <alignment horizontal="left" vertical="center"/>
    </xf>
    <xf numFmtId="0" fontId="8" fillId="0" borderId="1" xfId="1020" applyFont="1" applyFill="1" applyBorder="1" applyAlignment="1">
      <alignment vertical="center" wrapText="1"/>
    </xf>
    <xf numFmtId="0" fontId="8" fillId="0" borderId="1" xfId="1020" applyNumberFormat="1" applyFont="1" applyFill="1" applyBorder="1" applyAlignment="1">
      <alignment horizontal="left" vertical="center"/>
    </xf>
    <xf numFmtId="0" fontId="8" fillId="0" borderId="1" xfId="1020" applyNumberFormat="1" applyFont="1" applyFill="1" applyBorder="1" applyAlignment="1">
      <alignment horizontal="left" vertical="center" wrapText="1"/>
    </xf>
    <xf numFmtId="0" fontId="8" fillId="2" borderId="1" xfId="1020" applyFont="1" applyFill="1" applyBorder="1" applyAlignment="1">
      <alignment horizontal="left" vertical="center"/>
    </xf>
    <xf numFmtId="0" fontId="8" fillId="2" borderId="1" xfId="1020" applyNumberFormat="1" applyFont="1" applyFill="1" applyBorder="1" applyAlignment="1">
      <alignment horizontal="left" vertical="center" wrapText="1"/>
    </xf>
    <xf numFmtId="198" fontId="8" fillId="2" borderId="1" xfId="28" applyNumberFormat="1" applyFont="1" applyFill="1" applyBorder="1" applyAlignment="1" applyProtection="1">
      <alignment horizontal="right" vertical="center" wrapText="1"/>
      <protection locked="0"/>
    </xf>
    <xf numFmtId="0" fontId="8" fillId="2" borderId="1" xfId="563" applyFont="1" applyFill="1" applyBorder="1" applyAlignment="1">
      <alignment horizontal="left" vertical="center"/>
    </xf>
    <xf numFmtId="0" fontId="8" fillId="2" borderId="1" xfId="1020" applyNumberFormat="1" applyFont="1" applyFill="1" applyBorder="1" applyAlignment="1">
      <alignment vertical="center" wrapText="1"/>
    </xf>
    <xf numFmtId="0" fontId="7" fillId="0" borderId="1" xfId="1020" applyFont="1" applyFill="1" applyBorder="1" applyAlignment="1">
      <alignment horizontal="left" vertical="center" wrapText="1"/>
    </xf>
    <xf numFmtId="0" fontId="7" fillId="2" borderId="1" xfId="1020" applyFont="1" applyFill="1" applyBorder="1" applyAlignment="1">
      <alignment horizontal="left" vertical="center"/>
    </xf>
    <xf numFmtId="0" fontId="7" fillId="2" borderId="1" xfId="1020" applyNumberFormat="1" applyFont="1" applyFill="1" applyBorder="1" applyAlignment="1">
      <alignment horizontal="left" vertical="center" wrapText="1"/>
    </xf>
    <xf numFmtId="198" fontId="7" fillId="2" borderId="1" xfId="28" applyNumberFormat="1" applyFont="1" applyFill="1" applyBorder="1" applyAlignment="1" applyProtection="1">
      <alignment horizontal="right" vertical="center" wrapText="1"/>
      <protection locked="0"/>
    </xf>
    <xf numFmtId="0" fontId="7" fillId="0" borderId="1" xfId="1020" applyFont="1" applyFill="1" applyBorder="1" applyAlignment="1">
      <alignment horizontal="left" vertical="center"/>
    </xf>
    <xf numFmtId="0" fontId="7" fillId="0" borderId="1" xfId="1020" applyFont="1" applyFill="1" applyBorder="1" applyAlignment="1">
      <alignment horizontal="distributed" vertical="center" wrapText="1" indent="2"/>
    </xf>
    <xf numFmtId="0" fontId="37" fillId="0" borderId="0" xfId="1020" applyFont="1" applyFill="1" applyAlignment="1">
      <alignment horizontal="left" vertical="center" wrapText="1"/>
    </xf>
    <xf numFmtId="0" fontId="38" fillId="0" borderId="0" xfId="1020" applyFont="1" applyFill="1" applyAlignment="1">
      <alignment horizontal="left" vertical="center" wrapText="1"/>
    </xf>
    <xf numFmtId="198" fontId="11" fillId="2" borderId="0" xfId="1020" applyNumberFormat="1" applyFill="1">
      <alignment vertical="center"/>
    </xf>
    <xf numFmtId="0" fontId="7" fillId="0" borderId="0" xfId="1020" applyFont="1" applyFill="1" applyAlignment="1">
      <alignment horizontal="center" vertical="center" wrapText="1"/>
    </xf>
    <xf numFmtId="0" fontId="11" fillId="0" borderId="0" xfId="563" applyFill="1">
      <alignment vertical="center"/>
    </xf>
    <xf numFmtId="197" fontId="7" fillId="0" borderId="3" xfId="1020" applyNumberFormat="1" applyFont="1" applyFill="1" applyBorder="1" applyAlignment="1">
      <alignment vertical="center" wrapText="1"/>
    </xf>
    <xf numFmtId="0" fontId="7" fillId="0" borderId="3" xfId="1020" applyNumberFormat="1" applyFont="1" applyFill="1" applyBorder="1" applyAlignment="1">
      <alignment horizontal="left" vertical="center"/>
    </xf>
    <xf numFmtId="0" fontId="7" fillId="0" borderId="1" xfId="1020" applyNumberFormat="1" applyFont="1" applyFill="1" applyBorder="1" applyAlignment="1">
      <alignment vertical="center" wrapText="1"/>
    </xf>
    <xf numFmtId="0" fontId="8" fillId="0" borderId="3" xfId="1020" applyNumberFormat="1" applyFont="1" applyFill="1" applyBorder="1" applyAlignment="1">
      <alignment horizontal="left" vertical="center"/>
    </xf>
    <xf numFmtId="0" fontId="8" fillId="0" borderId="1" xfId="1020" applyFont="1" applyFill="1" applyBorder="1" applyAlignment="1">
      <alignment horizontal="left" vertical="center" wrapText="1"/>
    </xf>
    <xf numFmtId="3" fontId="8" fillId="0" borderId="1" xfId="0" applyNumberFormat="1" applyFont="1" applyFill="1" applyBorder="1" applyAlignment="1" applyProtection="1">
      <alignment horizontal="right" vertical="center"/>
      <protection locked="0"/>
    </xf>
    <xf numFmtId="0" fontId="8" fillId="2" borderId="3" xfId="1020" applyNumberFormat="1" applyFont="1" applyFill="1" applyBorder="1" applyAlignment="1">
      <alignment horizontal="left" vertical="center"/>
    </xf>
    <xf numFmtId="0" fontId="8" fillId="2" borderId="1" xfId="1020" applyFont="1" applyFill="1" applyBorder="1" applyAlignment="1">
      <alignment horizontal="left" vertical="center" wrapText="1"/>
    </xf>
    <xf numFmtId="0" fontId="8" fillId="0" borderId="3" xfId="1020" applyNumberFormat="1" applyFont="1" applyFill="1" applyBorder="1" applyAlignment="1">
      <alignment horizontal="left" vertical="top" wrapText="1"/>
    </xf>
    <xf numFmtId="0" fontId="8" fillId="0" borderId="1" xfId="102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protection locked="0"/>
    </xf>
    <xf numFmtId="0" fontId="7" fillId="0" borderId="3" xfId="1020" applyNumberFormat="1" applyFont="1" applyFill="1" applyBorder="1" applyAlignment="1" applyProtection="1">
      <alignment horizontal="left" vertical="center"/>
    </xf>
    <xf numFmtId="0" fontId="7" fillId="0" borderId="1" xfId="1020" applyNumberFormat="1" applyFont="1" applyFill="1" applyBorder="1" applyAlignment="1" applyProtection="1">
      <alignment vertical="center" wrapText="1"/>
    </xf>
    <xf numFmtId="0" fontId="8" fillId="2" borderId="3" xfId="563" applyFont="1" applyFill="1" applyBorder="1" applyAlignment="1" applyProtection="1">
      <alignment horizontal="left" vertical="center"/>
    </xf>
    <xf numFmtId="0" fontId="8" fillId="2" borderId="1" xfId="563" applyFont="1" applyFill="1" applyBorder="1" applyAlignment="1" applyProtection="1">
      <alignment horizontal="left" vertical="center" wrapText="1"/>
    </xf>
    <xf numFmtId="0" fontId="8" fillId="0" borderId="1" xfId="563" applyFont="1" applyFill="1" applyBorder="1" applyAlignment="1" applyProtection="1">
      <alignment horizontal="left" vertical="center" wrapText="1"/>
    </xf>
    <xf numFmtId="0" fontId="18" fillId="0" borderId="3" xfId="1020" applyFont="1" applyFill="1" applyBorder="1" applyAlignment="1">
      <alignment horizontal="distributed" vertical="center"/>
    </xf>
    <xf numFmtId="0" fontId="11" fillId="0" borderId="0" xfId="663" applyFill="1" applyAlignment="1" applyProtection="1"/>
    <xf numFmtId="0" fontId="33" fillId="0" borderId="0" xfId="1020" applyFont="1" applyAlignment="1" applyProtection="1">
      <alignment horizontal="center" vertical="center" wrapText="1"/>
    </xf>
    <xf numFmtId="0" fontId="34" fillId="0" borderId="0" xfId="1020" applyFont="1">
      <alignment vertical="center"/>
    </xf>
    <xf numFmtId="0" fontId="11" fillId="0" borderId="0" xfId="1020" applyFont="1">
      <alignment vertical="center"/>
    </xf>
    <xf numFmtId="0" fontId="11" fillId="0" borderId="0" xfId="1020" applyFont="1" applyProtection="1">
      <alignment vertical="center"/>
    </xf>
    <xf numFmtId="0" fontId="11" fillId="2" borderId="0" xfId="1020" applyFill="1" applyProtection="1">
      <alignment vertical="center"/>
    </xf>
    <xf numFmtId="0" fontId="12" fillId="2" borderId="0" xfId="1020" applyFont="1" applyFill="1" applyAlignment="1" applyProtection="1">
      <alignment horizontal="center" vertical="center"/>
    </xf>
    <xf numFmtId="0" fontId="14" fillId="2" borderId="0" xfId="1020" applyFont="1" applyFill="1" applyProtection="1">
      <alignment vertical="center"/>
    </xf>
    <xf numFmtId="0" fontId="4" fillId="0" borderId="0" xfId="1020" applyFont="1" applyAlignment="1" applyProtection="1">
      <alignment horizontal="left" vertical="center"/>
    </xf>
    <xf numFmtId="0" fontId="24" fillId="2" borderId="0" xfId="1020" applyFont="1" applyFill="1" applyProtection="1">
      <alignment vertical="center"/>
    </xf>
    <xf numFmtId="197" fontId="8" fillId="2" borderId="0" xfId="1020" applyNumberFormat="1" applyFont="1" applyFill="1" applyBorder="1" applyAlignment="1" applyProtection="1">
      <alignment horizontal="right" vertical="center"/>
    </xf>
    <xf numFmtId="198" fontId="7" fillId="2" borderId="10" xfId="663" applyNumberFormat="1" applyFont="1" applyFill="1" applyBorder="1" applyAlignment="1" applyProtection="1">
      <alignment horizontal="center" vertical="center" wrapText="1"/>
    </xf>
    <xf numFmtId="0" fontId="7" fillId="2" borderId="1" xfId="1020" applyFont="1" applyFill="1" applyBorder="1" applyAlignment="1" applyProtection="1">
      <alignment horizontal="center" vertical="center" wrapText="1"/>
    </xf>
    <xf numFmtId="197" fontId="7" fillId="2" borderId="1" xfId="1020" applyNumberFormat="1" applyFont="1" applyFill="1" applyBorder="1" applyAlignment="1" applyProtection="1">
      <alignment horizontal="center" vertical="center" wrapText="1"/>
    </xf>
    <xf numFmtId="192" fontId="8" fillId="2" borderId="9" xfId="38" applyNumberFormat="1" applyFont="1" applyFill="1" applyBorder="1" applyAlignment="1" applyProtection="1">
      <alignment horizontal="right" vertical="center" wrapText="1"/>
    </xf>
    <xf numFmtId="3" fontId="5" fillId="3" borderId="1" xfId="0" applyNumberFormat="1" applyFont="1" applyFill="1" applyBorder="1" applyAlignment="1" applyProtection="1">
      <alignment horizontal="right" vertical="center"/>
    </xf>
    <xf numFmtId="0" fontId="14" fillId="2" borderId="0" xfId="563" applyFont="1" applyFill="1" applyAlignment="1" applyProtection="1">
      <alignment horizontal="center" vertical="center"/>
    </xf>
    <xf numFmtId="3" fontId="4" fillId="3" borderId="1" xfId="0" applyNumberFormat="1" applyFont="1" applyFill="1" applyBorder="1" applyAlignment="1" applyProtection="1">
      <alignment horizontal="right" vertical="center"/>
    </xf>
    <xf numFmtId="3" fontId="4" fillId="0" borderId="1" xfId="0" applyNumberFormat="1" applyFont="1" applyFill="1" applyBorder="1" applyAlignment="1" applyProtection="1">
      <alignment horizontal="right" vertical="center"/>
    </xf>
    <xf numFmtId="0" fontId="8" fillId="3" borderId="4" xfId="0" applyNumberFormat="1"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8" fillId="5" borderId="8" xfId="0" applyNumberFormat="1" applyFont="1" applyFill="1" applyBorder="1" applyAlignment="1" applyProtection="1">
      <alignment horizontal="left" vertical="center"/>
    </xf>
    <xf numFmtId="49" fontId="8" fillId="2" borderId="1" xfId="0" applyNumberFormat="1" applyFont="1" applyFill="1" applyBorder="1" applyAlignment="1" applyProtection="1">
      <alignment vertical="center" wrapText="1"/>
    </xf>
    <xf numFmtId="49" fontId="8" fillId="0" borderId="1" xfId="0" applyNumberFormat="1" applyFont="1" applyBorder="1" applyAlignment="1" applyProtection="1">
      <alignment vertical="center" wrapText="1"/>
    </xf>
    <xf numFmtId="0" fontId="39" fillId="3" borderId="4" xfId="0" applyNumberFormat="1" applyFont="1" applyFill="1" applyBorder="1" applyAlignment="1" applyProtection="1">
      <alignment horizontal="left" vertical="center" wrapText="1"/>
    </xf>
    <xf numFmtId="0" fontId="35" fillId="3" borderId="4" xfId="0" applyNumberFormat="1" applyFont="1" applyFill="1" applyBorder="1" applyAlignment="1" applyProtection="1">
      <alignment horizontal="left" vertical="center"/>
    </xf>
    <xf numFmtId="0" fontId="4" fillId="3" borderId="4" xfId="0" applyNumberFormat="1" applyFont="1" applyFill="1" applyBorder="1" applyAlignment="1" applyProtection="1">
      <alignment vertical="center" wrapText="1"/>
    </xf>
    <xf numFmtId="49" fontId="4" fillId="3" borderId="1" xfId="0" applyNumberFormat="1" applyFont="1" applyFill="1" applyBorder="1" applyAlignment="1" applyProtection="1">
      <alignment horizontal="left" vertical="center"/>
    </xf>
    <xf numFmtId="49" fontId="4" fillId="5" borderId="4" xfId="0" applyNumberFormat="1" applyFont="1" applyFill="1" applyBorder="1" applyAlignment="1" applyProtection="1">
      <alignment horizontal="left" vertical="center" wrapText="1"/>
      <protection locked="0"/>
    </xf>
    <xf numFmtId="0" fontId="4" fillId="3" borderId="4" xfId="0" applyNumberFormat="1" applyFont="1" applyFill="1" applyBorder="1" applyAlignment="1" applyProtection="1">
      <alignment horizontal="left" vertical="center" wrapText="1"/>
      <protection locked="0"/>
    </xf>
    <xf numFmtId="0" fontId="39" fillId="3" borderId="4" xfId="0" applyNumberFormat="1" applyFont="1" applyFill="1" applyBorder="1" applyAlignment="1" applyProtection="1">
      <alignment vertical="center" wrapText="1"/>
    </xf>
    <xf numFmtId="49" fontId="4" fillId="3" borderId="1" xfId="0" applyNumberFormat="1" applyFont="1" applyFill="1" applyBorder="1" applyAlignment="1" applyProtection="1">
      <alignment vertical="center" wrapText="1"/>
    </xf>
    <xf numFmtId="49" fontId="4" fillId="3" borderId="1" xfId="0" applyNumberFormat="1" applyFont="1" applyFill="1" applyBorder="1" applyAlignment="1" applyProtection="1">
      <alignment horizontal="left" vertical="center"/>
      <protection locked="0"/>
    </xf>
    <xf numFmtId="49" fontId="8" fillId="5" borderId="4" xfId="0" applyNumberFormat="1" applyFont="1" applyFill="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wrapText="1"/>
      <protection locked="0"/>
    </xf>
    <xf numFmtId="49" fontId="7" fillId="3" borderId="4" xfId="0" applyNumberFormat="1" applyFont="1" applyFill="1" applyBorder="1" applyAlignment="1" applyProtection="1">
      <alignment horizontal="distributed" vertical="center"/>
    </xf>
    <xf numFmtId="49" fontId="7" fillId="3" borderId="1" xfId="0" applyNumberFormat="1" applyFont="1" applyFill="1" applyBorder="1" applyAlignment="1" applyProtection="1">
      <alignment horizontal="distributed" vertical="center" wrapText="1" indent="1"/>
    </xf>
    <xf numFmtId="0" fontId="8" fillId="0" borderId="0" xfId="1020" applyFont="1" applyAlignment="1" applyProtection="1">
      <alignment horizontal="left" vertical="center"/>
    </xf>
    <xf numFmtId="0" fontId="8" fillId="0" borderId="0" xfId="1020" applyFont="1" applyFill="1" applyAlignment="1" applyProtection="1">
      <alignment horizontal="left" vertical="center"/>
    </xf>
    <xf numFmtId="3" fontId="11" fillId="2" borderId="0" xfId="1020" applyNumberFormat="1" applyFill="1" applyProtection="1">
      <alignment vertical="center"/>
    </xf>
    <xf numFmtId="197" fontId="7" fillId="0" borderId="10" xfId="1020" applyNumberFormat="1" applyFont="1" applyFill="1" applyBorder="1" applyAlignment="1">
      <alignment horizontal="center" vertical="center" wrapText="1"/>
    </xf>
    <xf numFmtId="197" fontId="7" fillId="0" borderId="0" xfId="1020" applyNumberFormat="1" applyFont="1" applyFill="1" applyAlignment="1">
      <alignment horizontal="center" vertical="center" wrapText="1"/>
    </xf>
    <xf numFmtId="192" fontId="8" fillId="0" borderId="1" xfId="38" applyNumberFormat="1" applyFont="1" applyFill="1" applyBorder="1" applyAlignment="1" applyProtection="1">
      <alignment vertical="center" wrapText="1"/>
      <protection locked="0"/>
    </xf>
    <xf numFmtId="192" fontId="7" fillId="0" borderId="1" xfId="38" applyNumberFormat="1" applyFont="1" applyFill="1" applyBorder="1" applyAlignment="1" applyProtection="1">
      <alignment vertical="center" wrapText="1"/>
      <protection locked="0"/>
    </xf>
    <xf numFmtId="0" fontId="7" fillId="0" borderId="1" xfId="1020" applyFont="1" applyFill="1" applyBorder="1" applyAlignment="1">
      <alignment vertical="center" wrapText="1"/>
    </xf>
    <xf numFmtId="0" fontId="8" fillId="0" borderId="3" xfId="563" applyFont="1" applyFill="1" applyBorder="1" applyAlignment="1">
      <alignment horizontal="left" vertical="center"/>
    </xf>
    <xf numFmtId="0" fontId="7" fillId="0" borderId="1" xfId="1020" applyNumberFormat="1" applyFont="1" applyFill="1" applyBorder="1" applyAlignment="1">
      <alignment horizontal="left" vertical="center" wrapText="1"/>
    </xf>
    <xf numFmtId="0" fontId="40" fillId="0" borderId="0" xfId="1020" applyFont="1" applyFill="1">
      <alignment vertical="center"/>
    </xf>
    <xf numFmtId="0" fontId="7" fillId="2" borderId="0" xfId="1020" applyFont="1" applyFill="1" applyAlignment="1" applyProtection="1">
      <alignment horizontal="center" vertical="center" wrapText="1"/>
    </xf>
    <xf numFmtId="0" fontId="8" fillId="2" borderId="0" xfId="1020" applyFont="1" applyFill="1" applyProtection="1">
      <alignment vertical="center"/>
    </xf>
    <xf numFmtId="0" fontId="11" fillId="2" borderId="0" xfId="563" applyFill="1" applyProtection="1">
      <alignment vertical="center"/>
    </xf>
    <xf numFmtId="197" fontId="11" fillId="2" borderId="0" xfId="1020" applyNumberFormat="1" applyFill="1" applyProtection="1">
      <alignment vertical="center"/>
    </xf>
    <xf numFmtId="0" fontId="0" fillId="0" borderId="0" xfId="0" applyAlignment="1" applyProtection="1"/>
    <xf numFmtId="0" fontId="36" fillId="0" borderId="0" xfId="1020" applyFont="1" applyFill="1" applyAlignment="1" applyProtection="1">
      <alignment horizontal="center" vertical="center"/>
    </xf>
    <xf numFmtId="0" fontId="0" fillId="0" borderId="0" xfId="0" applyFill="1" applyAlignment="1" applyProtection="1"/>
    <xf numFmtId="0" fontId="24" fillId="0" borderId="0" xfId="1020" applyFont="1" applyFill="1" applyProtection="1">
      <alignment vertical="center"/>
    </xf>
    <xf numFmtId="0" fontId="7" fillId="0" borderId="1" xfId="1020" applyFont="1" applyFill="1" applyBorder="1" applyAlignment="1" applyProtection="1">
      <alignment horizontal="center" vertical="center" wrapText="1"/>
    </xf>
    <xf numFmtId="197" fontId="7" fillId="0" borderId="0" xfId="1020" applyNumberFormat="1" applyFont="1" applyFill="1" applyAlignment="1" applyProtection="1">
      <alignment horizontal="center" vertical="center" wrapText="1"/>
    </xf>
    <xf numFmtId="0" fontId="14" fillId="0" borderId="0" xfId="563" applyFont="1" applyFill="1" applyAlignment="1" applyProtection="1">
      <alignment horizontal="center" vertical="center"/>
    </xf>
    <xf numFmtId="0" fontId="8" fillId="0" borderId="3" xfId="1020" applyNumberFormat="1" applyFont="1" applyFill="1" applyBorder="1" applyAlignment="1" applyProtection="1">
      <alignment horizontal="left" vertical="center"/>
    </xf>
    <xf numFmtId="3" fontId="8" fillId="2" borderId="1" xfId="0" applyNumberFormat="1" applyFont="1" applyFill="1" applyBorder="1" applyAlignment="1" applyProtection="1">
      <alignment horizontal="right" vertical="center"/>
      <protection locked="0"/>
    </xf>
    <xf numFmtId="0" fontId="8" fillId="0" borderId="3" xfId="1020" applyNumberFormat="1" applyFont="1" applyFill="1" applyBorder="1" applyAlignment="1" applyProtection="1">
      <alignment horizontal="left" vertical="top" wrapText="1"/>
    </xf>
    <xf numFmtId="0" fontId="8" fillId="0" borderId="1" xfId="1020" applyNumberFormat="1" applyFont="1" applyFill="1" applyBorder="1" applyAlignment="1" applyProtection="1">
      <alignment vertical="center" wrapText="1"/>
    </xf>
    <xf numFmtId="0" fontId="7" fillId="0" borderId="3" xfId="1020" applyFont="1" applyFill="1" applyBorder="1" applyAlignment="1" applyProtection="1">
      <alignment horizontal="distributed" vertical="center"/>
    </xf>
    <xf numFmtId="0" fontId="8" fillId="0" borderId="3" xfId="563" applyFont="1" applyFill="1" applyBorder="1" applyAlignment="1" applyProtection="1">
      <alignment horizontal="left" vertical="center"/>
    </xf>
    <xf numFmtId="0" fontId="18" fillId="0" borderId="3" xfId="1020" applyFont="1" applyFill="1" applyBorder="1" applyAlignment="1" applyProtection="1">
      <alignment horizontal="distributed" vertical="center"/>
    </xf>
    <xf numFmtId="0" fontId="7" fillId="0" borderId="1" xfId="1020" applyNumberFormat="1" applyFont="1" applyFill="1" applyBorder="1" applyAlignment="1" applyProtection="1">
      <alignment horizontal="distributed" vertical="center"/>
    </xf>
    <xf numFmtId="0" fontId="11" fillId="0" borderId="0" xfId="663" applyAlignment="1">
      <alignment vertical="center"/>
    </xf>
    <xf numFmtId="0" fontId="12" fillId="2" borderId="0" xfId="1020" applyFont="1" applyFill="1" applyAlignment="1">
      <alignment horizontal="center" vertical="center"/>
    </xf>
    <xf numFmtId="0" fontId="8" fillId="2" borderId="0" xfId="1020" applyFont="1" applyFill="1" applyAlignment="1">
      <alignment horizontal="left" vertical="center"/>
    </xf>
    <xf numFmtId="0" fontId="4" fillId="0" borderId="0" xfId="1020" applyFont="1">
      <alignment vertical="center"/>
    </xf>
    <xf numFmtId="0" fontId="24" fillId="2" borderId="0" xfId="1020" applyFont="1" applyFill="1">
      <alignment vertical="center"/>
    </xf>
    <xf numFmtId="0" fontId="8" fillId="0" borderId="0" xfId="663" applyFont="1" applyFill="1" applyAlignment="1"/>
    <xf numFmtId="197" fontId="8" fillId="2" borderId="0" xfId="1020" applyNumberFormat="1" applyFont="1" applyFill="1" applyBorder="1" applyAlignment="1">
      <alignment horizontal="right" vertical="center"/>
    </xf>
    <xf numFmtId="0" fontId="7" fillId="2" borderId="1" xfId="1020" applyFont="1" applyFill="1" applyBorder="1" applyAlignment="1">
      <alignment horizontal="center" vertical="center" wrapText="1"/>
    </xf>
    <xf numFmtId="197" fontId="7" fillId="2" borderId="1" xfId="1020" applyNumberFormat="1" applyFont="1" applyFill="1" applyBorder="1" applyAlignment="1">
      <alignment horizontal="center" vertical="center" wrapText="1"/>
    </xf>
    <xf numFmtId="197" fontId="7" fillId="2" borderId="0" xfId="1020" applyNumberFormat="1" applyFont="1" applyFill="1" applyAlignment="1">
      <alignment horizontal="center" vertical="center" wrapText="1"/>
    </xf>
    <xf numFmtId="49" fontId="5" fillId="0" borderId="1" xfId="919" applyNumberFormat="1" applyFont="1" applyBorder="1" applyAlignment="1">
      <alignment horizontal="left" vertical="center" wrapText="1"/>
    </xf>
    <xf numFmtId="198" fontId="7" fillId="6" borderId="1" xfId="1072" applyNumberFormat="1" applyFont="1" applyFill="1" applyBorder="1" applyAlignment="1">
      <alignment horizontal="right" vertical="center"/>
    </xf>
    <xf numFmtId="198" fontId="7" fillId="0" borderId="1" xfId="935" applyNumberFormat="1" applyFont="1" applyBorder="1" applyAlignment="1">
      <alignment horizontal="right" vertical="center" wrapText="1"/>
    </xf>
    <xf numFmtId="192" fontId="5" fillId="0" borderId="1" xfId="38" applyNumberFormat="1" applyFont="1" applyBorder="1" applyAlignment="1">
      <alignment vertical="center" wrapText="1"/>
    </xf>
    <xf numFmtId="192" fontId="5" fillId="0" borderId="1" xfId="38" applyNumberFormat="1" applyFont="1" applyFill="1" applyBorder="1" applyAlignment="1" applyProtection="1">
      <alignment horizontal="right" vertical="center" wrapText="1"/>
    </xf>
    <xf numFmtId="49" fontId="4" fillId="0" borderId="1" xfId="919" applyNumberFormat="1" applyFont="1" applyBorder="1" applyAlignment="1">
      <alignment horizontal="left" vertical="center" wrapText="1"/>
    </xf>
    <xf numFmtId="198" fontId="8" fillId="6" borderId="1" xfId="1072" applyNumberFormat="1" applyFont="1" applyFill="1" applyBorder="1" applyAlignment="1">
      <alignment horizontal="right" vertical="center"/>
    </xf>
    <xf numFmtId="198" fontId="4" fillId="0" borderId="1" xfId="1066" applyNumberFormat="1" applyFont="1" applyBorder="1" applyAlignment="1">
      <alignment horizontal="right" vertical="center" wrapText="1"/>
    </xf>
    <xf numFmtId="192" fontId="4" fillId="0" borderId="1" xfId="38" applyNumberFormat="1" applyFont="1" applyBorder="1" applyAlignment="1">
      <alignment vertical="center" wrapText="1"/>
    </xf>
    <xf numFmtId="198" fontId="5" fillId="0" borderId="1" xfId="1066" applyNumberFormat="1" applyFont="1" applyBorder="1" applyAlignment="1">
      <alignment horizontal="right" vertical="center" wrapText="1"/>
    </xf>
    <xf numFmtId="198" fontId="8" fillId="0" borderId="1" xfId="935" applyNumberFormat="1" applyFont="1" applyBorder="1" applyAlignment="1">
      <alignment horizontal="right" vertical="center" wrapText="1"/>
    </xf>
    <xf numFmtId="0" fontId="11" fillId="0" borderId="0" xfId="663" applyFont="1" applyFill="1" applyAlignment="1"/>
    <xf numFmtId="0" fontId="11" fillId="0" borderId="0" xfId="663" applyFont="1" applyAlignment="1"/>
    <xf numFmtId="198" fontId="7" fillId="0" borderId="1" xfId="0" applyNumberFormat="1" applyFont="1" applyBorder="1" applyAlignment="1">
      <alignment horizontal="right" vertical="center" wrapText="1"/>
    </xf>
    <xf numFmtId="198" fontId="11" fillId="0" borderId="0" xfId="663" applyNumberFormat="1" applyAlignment="1"/>
    <xf numFmtId="198" fontId="11" fillId="0" borderId="0" xfId="663" applyNumberFormat="1" applyAlignment="1">
      <alignment vertical="center"/>
    </xf>
    <xf numFmtId="198" fontId="5" fillId="0" borderId="1" xfId="0" applyNumberFormat="1" applyFont="1" applyBorder="1" applyAlignment="1">
      <alignment horizontal="right" vertical="center" wrapText="1"/>
    </xf>
    <xf numFmtId="198" fontId="5" fillId="0" borderId="1" xfId="28" applyNumberFormat="1" applyFont="1" applyFill="1" applyBorder="1" applyAlignment="1">
      <alignment horizontal="right" vertical="center" wrapText="1"/>
    </xf>
    <xf numFmtId="198" fontId="4" fillId="0" borderId="1" xfId="0" applyNumberFormat="1" applyFont="1" applyBorder="1" applyAlignment="1">
      <alignment horizontal="right" vertical="center" wrapText="1"/>
    </xf>
    <xf numFmtId="198" fontId="4" fillId="0" borderId="1" xfId="913" applyNumberFormat="1" applyFont="1" applyBorder="1" applyAlignment="1">
      <alignment horizontal="right" vertical="center" wrapText="1"/>
    </xf>
    <xf numFmtId="198" fontId="4" fillId="0" borderId="1" xfId="28" applyNumberFormat="1" applyFont="1" applyFill="1" applyBorder="1" applyAlignment="1">
      <alignment horizontal="right" vertical="center" wrapText="1"/>
    </xf>
    <xf numFmtId="192" fontId="4" fillId="0" borderId="1" xfId="38" applyNumberFormat="1" applyFont="1" applyFill="1" applyBorder="1" applyAlignment="1" applyProtection="1">
      <alignment horizontal="right" vertical="center" wrapText="1"/>
    </xf>
    <xf numFmtId="49" fontId="5" fillId="0" borderId="1" xfId="919" applyNumberFormat="1" applyFont="1" applyBorder="1" applyAlignment="1">
      <alignment horizontal="distributed" vertical="center" wrapText="1"/>
    </xf>
    <xf numFmtId="198" fontId="7" fillId="0" borderId="1" xfId="840" applyNumberFormat="1" applyFont="1" applyFill="1" applyBorder="1" applyAlignment="1" applyProtection="1">
      <alignment horizontal="right" vertical="center" wrapText="1"/>
    </xf>
    <xf numFmtId="198" fontId="4" fillId="0" borderId="1" xfId="643" applyNumberFormat="1" applyFont="1" applyFill="1" applyBorder="1" applyAlignment="1" applyProtection="1">
      <alignment horizontal="right" vertical="center" wrapText="1"/>
    </xf>
    <xf numFmtId="198" fontId="7" fillId="0" borderId="1" xfId="252" applyNumberFormat="1" applyFont="1" applyBorder="1" applyAlignment="1">
      <alignment horizontal="right" vertical="center" wrapText="1"/>
    </xf>
    <xf numFmtId="0" fontId="22" fillId="0" borderId="0" xfId="663" applyFont="1" applyAlignment="1"/>
    <xf numFmtId="198" fontId="7" fillId="0" borderId="1" xfId="902" applyNumberFormat="1" applyFont="1" applyBorder="1" applyAlignment="1">
      <alignment horizontal="right" vertical="center"/>
    </xf>
    <xf numFmtId="177" fontId="5" fillId="0" borderId="1" xfId="28" applyNumberFormat="1" applyFont="1" applyFill="1" applyBorder="1" applyAlignment="1" applyProtection="1">
      <alignment vertical="center"/>
      <protection locked="0"/>
    </xf>
    <xf numFmtId="198" fontId="5" fillId="0" borderId="1" xfId="116" applyNumberFormat="1" applyFont="1" applyBorder="1" applyAlignment="1">
      <alignment horizontal="right" vertical="center" wrapText="1"/>
    </xf>
    <xf numFmtId="192" fontId="5" fillId="0" borderId="1" xfId="38" applyNumberFormat="1" applyFont="1" applyBorder="1" applyAlignment="1" applyProtection="1">
      <alignment vertical="center" wrapText="1"/>
    </xf>
    <xf numFmtId="198" fontId="8" fillId="0" borderId="1" xfId="902" applyNumberFormat="1" applyFont="1" applyBorder="1" applyAlignment="1">
      <alignment horizontal="right" vertical="center"/>
    </xf>
    <xf numFmtId="177" fontId="4" fillId="0" borderId="1" xfId="28" applyNumberFormat="1" applyFont="1" applyFill="1" applyBorder="1" applyAlignment="1" applyProtection="1">
      <alignment vertical="center"/>
      <protection locked="0"/>
    </xf>
    <xf numFmtId="198" fontId="4" fillId="0" borderId="1" xfId="116" applyNumberFormat="1" applyFont="1" applyBorder="1" applyAlignment="1">
      <alignment horizontal="right" vertical="center" wrapText="1"/>
    </xf>
    <xf numFmtId="192" fontId="4" fillId="0" borderId="1" xfId="38" applyNumberFormat="1" applyFont="1" applyBorder="1" applyAlignment="1" applyProtection="1">
      <alignment vertical="center" wrapText="1"/>
    </xf>
    <xf numFmtId="192" fontId="8" fillId="0" borderId="1" xfId="38" applyNumberFormat="1" applyFont="1" applyBorder="1" applyAlignment="1" applyProtection="1">
      <alignment vertical="center" wrapText="1"/>
    </xf>
    <xf numFmtId="192" fontId="7" fillId="0" borderId="1" xfId="38" applyNumberFormat="1" applyFont="1" applyBorder="1" applyAlignment="1" applyProtection="1">
      <alignment vertical="center" wrapText="1"/>
    </xf>
    <xf numFmtId="197" fontId="5"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202" fontId="4" fillId="0" borderId="1" xfId="0" applyNumberFormat="1" applyFont="1" applyBorder="1" applyAlignment="1">
      <alignment horizontal="right" vertical="center" wrapText="1"/>
    </xf>
    <xf numFmtId="197" fontId="4" fillId="0" borderId="1" xfId="0" applyNumberFormat="1" applyFont="1" applyBorder="1" applyAlignment="1">
      <alignment horizontal="right" vertical="center" wrapText="1"/>
    </xf>
    <xf numFmtId="197" fontId="5" fillId="0" borderId="1" xfId="125" applyNumberFormat="1" applyFont="1" applyBorder="1" applyAlignment="1">
      <alignment horizontal="right" vertical="center" wrapText="1"/>
    </xf>
    <xf numFmtId="198" fontId="5" fillId="0" borderId="1" xfId="116" applyNumberFormat="1" applyFont="1" applyFill="1" applyBorder="1" applyAlignment="1">
      <alignment horizontal="right" vertical="center" wrapText="1"/>
    </xf>
    <xf numFmtId="198" fontId="4" fillId="0" borderId="1" xfId="125" applyNumberFormat="1" applyFont="1" applyBorder="1" applyAlignment="1">
      <alignment horizontal="right" vertical="center" wrapText="1"/>
    </xf>
    <xf numFmtId="198" fontId="5" fillId="0" borderId="1" xfId="125" applyNumberFormat="1" applyFont="1" applyBorder="1" applyAlignment="1">
      <alignment horizontal="right" vertical="center" wrapText="1"/>
    </xf>
    <xf numFmtId="0" fontId="41" fillId="0" borderId="0" xfId="0" applyNumberFormat="1" applyFont="1" applyFill="1" applyAlignment="1" applyProtection="1">
      <alignment horizontal="left" vertical="top" wrapText="1"/>
    </xf>
    <xf numFmtId="192" fontId="5" fillId="0" borderId="1" xfId="38" applyNumberFormat="1" applyFont="1" applyBorder="1" applyAlignment="1" applyProtection="1">
      <alignment horizontal="right" vertical="center" wrapText="1"/>
    </xf>
    <xf numFmtId="198" fontId="8" fillId="0" borderId="1" xfId="0" applyNumberFormat="1" applyFont="1" applyFill="1" applyBorder="1" applyAlignment="1" applyProtection="1">
      <alignment horizontal="right" vertical="center" wrapText="1"/>
      <protection locked="0"/>
    </xf>
    <xf numFmtId="198" fontId="8" fillId="0" borderId="1" xfId="1020" applyNumberFormat="1" applyFont="1" applyBorder="1" applyAlignment="1">
      <alignment horizontal="right" vertical="center" wrapText="1"/>
    </xf>
    <xf numFmtId="198" fontId="11" fillId="0" borderId="1" xfId="663" applyNumberFormat="1" applyFill="1" applyBorder="1" applyAlignment="1">
      <alignment horizontal="right" vertical="center" wrapText="1"/>
    </xf>
    <xf numFmtId="192" fontId="4" fillId="0" borderId="1" xfId="38" applyNumberFormat="1" applyFont="1" applyBorder="1" applyAlignment="1" applyProtection="1">
      <alignment horizontal="right" vertical="center" wrapText="1"/>
    </xf>
    <xf numFmtId="0" fontId="8" fillId="0" borderId="1" xfId="663" applyNumberFormat="1" applyFont="1" applyFill="1" applyBorder="1" applyAlignment="1">
      <alignment horizontal="left" vertical="center"/>
    </xf>
    <xf numFmtId="198" fontId="8" fillId="2" borderId="1" xfId="0" applyNumberFormat="1" applyFont="1" applyFill="1" applyBorder="1" applyAlignment="1" applyProtection="1">
      <alignment horizontal="right" vertical="center" wrapText="1"/>
      <protection locked="0"/>
    </xf>
    <xf numFmtId="198" fontId="4" fillId="0" borderId="1" xfId="0" applyNumberFormat="1" applyFont="1" applyBorder="1" applyAlignment="1">
      <alignment horizontal="right" vertical="center" wrapText="1" shrinkToFit="1"/>
    </xf>
    <xf numFmtId="198" fontId="8" fillId="0" borderId="1" xfId="1020" applyNumberFormat="1" applyFont="1" applyFill="1" applyBorder="1" applyAlignment="1">
      <alignment horizontal="right" vertical="center" wrapText="1"/>
    </xf>
    <xf numFmtId="0" fontId="11" fillId="0" borderId="0" xfId="663" applyFill="1" applyAlignment="1">
      <alignment wrapText="1"/>
    </xf>
    <xf numFmtId="198" fontId="7" fillId="0" borderId="1" xfId="639" applyNumberFormat="1" applyFont="1" applyFill="1" applyBorder="1" applyAlignment="1">
      <alignment horizontal="right" vertical="center" wrapText="1"/>
    </xf>
    <xf numFmtId="198" fontId="7" fillId="0" borderId="1" xfId="985" applyNumberFormat="1" applyFont="1" applyFill="1" applyBorder="1" applyAlignment="1">
      <alignment horizontal="right" vertical="center" wrapText="1"/>
    </xf>
    <xf numFmtId="0" fontId="18" fillId="0" borderId="0" xfId="563" applyFont="1" applyFill="1">
      <alignment vertical="center"/>
    </xf>
    <xf numFmtId="198" fontId="8" fillId="0" borderId="1" xfId="639" applyNumberFormat="1" applyFont="1" applyFill="1" applyBorder="1" applyAlignment="1">
      <alignment horizontal="right" vertical="center" wrapText="1"/>
    </xf>
    <xf numFmtId="198" fontId="8" fillId="0" borderId="1" xfId="985" applyNumberFormat="1" applyFont="1" applyFill="1" applyBorder="1" applyAlignment="1">
      <alignment horizontal="right" vertical="center" wrapText="1"/>
    </xf>
    <xf numFmtId="198" fontId="15" fillId="0" borderId="1" xfId="0" applyNumberFormat="1" applyFont="1" applyFill="1" applyBorder="1" applyAlignment="1">
      <alignment horizontal="right" vertical="center" wrapText="1"/>
    </xf>
    <xf numFmtId="198" fontId="8" fillId="0" borderId="1" xfId="0" applyNumberFormat="1" applyFont="1" applyFill="1" applyBorder="1" applyAlignment="1" applyProtection="1">
      <alignment horizontal="right" vertical="center" wrapText="1"/>
    </xf>
    <xf numFmtId="198" fontId="8" fillId="0" borderId="1" xfId="1099" applyNumberFormat="1" applyFont="1" applyFill="1" applyBorder="1" applyAlignment="1">
      <alignment horizontal="right" vertical="center" wrapText="1"/>
    </xf>
    <xf numFmtId="0" fontId="5" fillId="0" borderId="1" xfId="0" applyFont="1" applyFill="1" applyBorder="1" applyAlignment="1">
      <alignment horizontal="distributed" vertical="center" wrapText="1"/>
    </xf>
    <xf numFmtId="0" fontId="11" fillId="0" borderId="0" xfId="663" applyFill="1" applyBorder="1" applyAlignment="1"/>
    <xf numFmtId="192" fontId="7" fillId="0" borderId="0" xfId="38" applyNumberFormat="1" applyFont="1" applyFill="1" applyBorder="1" applyAlignment="1" applyProtection="1">
      <alignment horizontal="right" vertical="center" wrapText="1"/>
    </xf>
    <xf numFmtId="192" fontId="5" fillId="0" borderId="0" xfId="38" applyNumberFormat="1" applyFont="1" applyFill="1" applyBorder="1" applyAlignment="1" applyProtection="1">
      <alignment horizontal="right" vertical="center" wrapText="1"/>
    </xf>
    <xf numFmtId="0" fontId="22" fillId="2" borderId="0" xfId="1020" applyFont="1" applyFill="1" applyAlignment="1" applyProtection="1">
      <alignment horizontal="center" vertical="center"/>
    </xf>
    <xf numFmtId="0" fontId="22" fillId="2" borderId="0" xfId="1020" applyFont="1" applyFill="1" applyProtection="1">
      <alignment vertical="center"/>
    </xf>
    <xf numFmtId="198" fontId="0" fillId="2" borderId="0" xfId="0" applyNumberFormat="1" applyFill="1" applyAlignment="1" applyProtection="1"/>
    <xf numFmtId="0" fontId="8" fillId="2" borderId="0" xfId="1020" applyFont="1" applyFill="1" applyBorder="1" applyAlignment="1" applyProtection="1">
      <alignment horizontal="left" vertical="center"/>
    </xf>
    <xf numFmtId="0" fontId="24" fillId="2" borderId="0" xfId="1020" applyFont="1" applyFill="1" applyBorder="1" applyProtection="1">
      <alignment vertical="center"/>
    </xf>
    <xf numFmtId="197" fontId="7" fillId="2" borderId="10" xfId="1020" applyNumberFormat="1" applyFont="1" applyFill="1" applyBorder="1" applyAlignment="1" applyProtection="1">
      <alignment horizontal="center" vertical="center" wrapText="1"/>
    </xf>
    <xf numFmtId="197" fontId="7" fillId="2" borderId="11" xfId="1020" applyNumberFormat="1" applyFont="1" applyFill="1" applyBorder="1" applyAlignment="1" applyProtection="1">
      <alignment horizontal="center" vertical="center" wrapText="1"/>
    </xf>
    <xf numFmtId="0" fontId="22" fillId="2" borderId="0" xfId="1020" applyFont="1" applyFill="1" applyAlignment="1" applyProtection="1">
      <alignment horizontal="center" vertical="center" wrapText="1"/>
    </xf>
    <xf numFmtId="0" fontId="5" fillId="5" borderId="3" xfId="1083" applyNumberFormat="1" applyFont="1" applyFill="1" applyBorder="1" applyAlignment="1" applyProtection="1">
      <alignment horizontal="left" vertical="center"/>
    </xf>
    <xf numFmtId="0" fontId="7" fillId="2" borderId="1" xfId="0" applyFont="1" applyFill="1" applyBorder="1" applyAlignment="1" applyProtection="1">
      <alignment vertical="center" wrapText="1"/>
    </xf>
    <xf numFmtId="3" fontId="7" fillId="2" borderId="1" xfId="0" applyNumberFormat="1" applyFont="1" applyFill="1" applyBorder="1" applyAlignment="1" applyProtection="1">
      <alignment horizontal="right" vertical="center"/>
    </xf>
    <xf numFmtId="0" fontId="18" fillId="2" borderId="0" xfId="563" applyFont="1" applyFill="1" applyAlignment="1" applyProtection="1">
      <alignment horizontal="center" vertical="center"/>
    </xf>
    <xf numFmtId="0" fontId="4" fillId="5" borderId="3" xfId="1083" applyNumberFormat="1" applyFont="1" applyFill="1" applyBorder="1" applyAlignment="1" applyProtection="1">
      <alignment horizontal="left" vertical="center"/>
    </xf>
    <xf numFmtId="0" fontId="8" fillId="2" borderId="1" xfId="0" applyFont="1" applyFill="1" applyBorder="1" applyAlignment="1" applyProtection="1">
      <alignment vertical="center" wrapText="1"/>
    </xf>
    <xf numFmtId="3" fontId="8" fillId="2" borderId="1" xfId="0" applyNumberFormat="1" applyFont="1" applyFill="1" applyBorder="1" applyAlignment="1" applyProtection="1">
      <alignment horizontal="right" vertical="center"/>
    </xf>
    <xf numFmtId="0" fontId="4" fillId="0" borderId="1" xfId="0" applyFont="1" applyBorder="1" applyAlignment="1" applyProtection="1">
      <alignment vertical="center" wrapText="1"/>
    </xf>
    <xf numFmtId="192" fontId="8" fillId="2" borderId="1" xfId="38" applyNumberFormat="1" applyFont="1" applyFill="1" applyBorder="1" applyAlignment="1" applyProtection="1">
      <alignment horizontal="right" vertical="center" wrapText="1"/>
      <protection locked="0"/>
    </xf>
    <xf numFmtId="0" fontId="4" fillId="0" borderId="1" xfId="0" applyFont="1" applyBorder="1" applyAlignment="1" applyProtection="1">
      <alignment horizontal="left" vertical="center" wrapText="1"/>
    </xf>
    <xf numFmtId="0" fontId="4" fillId="0" borderId="1"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5" fillId="0" borderId="1" xfId="0" applyFont="1" applyBorder="1" applyAlignment="1" applyProtection="1">
      <alignment vertical="center" wrapText="1"/>
    </xf>
    <xf numFmtId="49" fontId="4" fillId="2" borderId="1" xfId="1083" applyNumberFormat="1" applyFont="1" applyFill="1" applyBorder="1" applyAlignment="1" applyProtection="1">
      <alignment vertical="center" wrapText="1"/>
    </xf>
    <xf numFmtId="49" fontId="5" fillId="2" borderId="1" xfId="1083" applyNumberFormat="1" applyFont="1" applyFill="1" applyBorder="1" applyAlignment="1" applyProtection="1">
      <alignment vertical="center" wrapText="1"/>
    </xf>
    <xf numFmtId="0" fontId="7" fillId="2" borderId="1" xfId="1020" applyFont="1" applyFill="1" applyBorder="1" applyAlignment="1" applyProtection="1">
      <alignment horizontal="distributed" vertical="center" wrapText="1" indent="1"/>
    </xf>
    <xf numFmtId="49" fontId="5" fillId="0" borderId="3" xfId="1083" applyNumberFormat="1" applyFont="1" applyBorder="1" applyAlignment="1" applyProtection="1">
      <alignment horizontal="left" vertical="center"/>
    </xf>
    <xf numFmtId="0" fontId="7" fillId="2" borderId="1" xfId="563" applyFont="1" applyFill="1" applyBorder="1" applyAlignment="1" applyProtection="1">
      <alignment horizontal="left" vertical="center" wrapText="1"/>
    </xf>
    <xf numFmtId="0" fontId="22" fillId="0" borderId="0" xfId="1020" applyFont="1" applyAlignment="1" applyProtection="1">
      <alignment horizontal="center" vertical="center"/>
    </xf>
    <xf numFmtId="197" fontId="11" fillId="0" borderId="0" xfId="1020" applyNumberFormat="1" applyProtection="1">
      <alignment vertical="center"/>
    </xf>
    <xf numFmtId="0" fontId="8" fillId="2" borderId="0" xfId="1020" applyFont="1" applyFill="1" applyAlignment="1" applyProtection="1">
      <alignment horizontal="left" vertical="center"/>
    </xf>
    <xf numFmtId="0" fontId="8" fillId="0" borderId="0" xfId="1020" applyFont="1" applyProtection="1">
      <alignment vertical="center"/>
    </xf>
    <xf numFmtId="197" fontId="8" fillId="2" borderId="0" xfId="1020" applyNumberFormat="1" applyFont="1" applyFill="1" applyAlignment="1" applyProtection="1">
      <alignment horizontal="right" vertical="center"/>
    </xf>
    <xf numFmtId="0" fontId="25" fillId="2" borderId="0" xfId="1093" applyFont="1" applyFill="1" applyAlignment="1" applyProtection="1">
      <alignment vertical="center" wrapText="1"/>
    </xf>
    <xf numFmtId="0" fontId="8" fillId="0" borderId="3" xfId="1020" applyFont="1" applyBorder="1" applyAlignment="1" applyProtection="1">
      <alignment horizontal="left" vertical="center"/>
    </xf>
    <xf numFmtId="192" fontId="7" fillId="2" borderId="1" xfId="38" applyNumberFormat="1" applyFont="1" applyFill="1" applyBorder="1" applyAlignment="1" applyProtection="1">
      <alignment horizontal="right" vertical="center" wrapText="1"/>
    </xf>
    <xf numFmtId="0" fontId="14" fillId="2" borderId="0" xfId="563" applyFont="1" applyFill="1" applyProtection="1">
      <alignment vertical="center"/>
    </xf>
    <xf numFmtId="49" fontId="4" fillId="0" borderId="1" xfId="1083" applyNumberFormat="1" applyFont="1" applyBorder="1" applyAlignment="1" applyProtection="1">
      <alignment vertical="center" wrapText="1"/>
    </xf>
    <xf numFmtId="192" fontId="8" fillId="2" borderId="1" xfId="38" applyNumberFormat="1" applyFont="1" applyFill="1" applyBorder="1" applyAlignment="1" applyProtection="1">
      <alignment horizontal="right" vertical="center" wrapText="1"/>
    </xf>
    <xf numFmtId="0" fontId="7" fillId="2" borderId="1" xfId="1020" applyFont="1" applyFill="1" applyBorder="1" applyAlignment="1" applyProtection="1">
      <alignment vertical="center" wrapText="1"/>
    </xf>
    <xf numFmtId="0" fontId="7" fillId="0" borderId="1" xfId="1020" applyFont="1" applyBorder="1" applyAlignment="1" applyProtection="1">
      <alignment vertical="center" wrapText="1"/>
    </xf>
    <xf numFmtId="0" fontId="7" fillId="2" borderId="1" xfId="1020" applyFont="1" applyFill="1" applyBorder="1" applyAlignment="1" applyProtection="1">
      <alignment horizontal="distributed" vertical="center" indent="1"/>
    </xf>
    <xf numFmtId="0" fontId="7" fillId="0" borderId="3" xfId="1020" applyFont="1" applyBorder="1" applyAlignment="1" applyProtection="1">
      <alignment horizontal="left" vertical="center"/>
    </xf>
    <xf numFmtId="3" fontId="7" fillId="2" borderId="1" xfId="0" applyNumberFormat="1" applyFont="1" applyFill="1" applyBorder="1" applyAlignment="1" applyProtection="1">
      <alignment horizontal="right" vertical="center"/>
      <protection locked="0"/>
    </xf>
    <xf numFmtId="177" fontId="8" fillId="0" borderId="1" xfId="28" applyNumberFormat="1" applyFont="1" applyFill="1" applyBorder="1" applyAlignment="1" applyProtection="1">
      <alignment horizontal="right" vertical="center" wrapText="1"/>
    </xf>
    <xf numFmtId="0" fontId="8" fillId="0" borderId="3" xfId="1020" applyFont="1" applyBorder="1" applyProtection="1">
      <alignment vertical="center"/>
    </xf>
    <xf numFmtId="192" fontId="7" fillId="2" borderId="0" xfId="38" applyNumberFormat="1" applyFont="1" applyFill="1" applyBorder="1" applyAlignment="1" applyProtection="1">
      <alignment horizontal="right" vertical="center" wrapText="1"/>
    </xf>
    <xf numFmtId="0" fontId="42" fillId="2" borderId="0" xfId="0" applyFont="1" applyFill="1" applyAlignment="1" applyProtection="1"/>
    <xf numFmtId="0" fontId="0" fillId="7" borderId="0" xfId="0" applyFill="1" applyAlignment="1" applyProtection="1"/>
    <xf numFmtId="0" fontId="14" fillId="0" borderId="0" xfId="0" applyFont="1" applyFill="1" applyAlignment="1" applyProtection="1"/>
    <xf numFmtId="0" fontId="14" fillId="2" borderId="0" xfId="0" applyFont="1" applyFill="1" applyAlignment="1" applyProtection="1"/>
    <xf numFmtId="0" fontId="0" fillId="2" borderId="0" xfId="0" applyFill="1" applyAlignment="1" applyProtection="1"/>
    <xf numFmtId="0" fontId="43" fillId="0" borderId="0" xfId="1020" applyFont="1" applyAlignment="1" applyProtection="1">
      <alignment horizontal="center" vertical="center"/>
    </xf>
    <xf numFmtId="0" fontId="0" fillId="0" borderId="0" xfId="1020" applyFont="1" applyProtection="1">
      <alignment vertical="center"/>
    </xf>
    <xf numFmtId="0" fontId="4" fillId="2" borderId="0" xfId="0" applyFont="1" applyFill="1" applyAlignment="1" applyProtection="1"/>
    <xf numFmtId="0" fontId="8" fillId="2" borderId="0" xfId="1020" applyFont="1" applyFill="1" applyAlignment="1" applyProtection="1">
      <alignment horizontal="right" vertical="center"/>
    </xf>
    <xf numFmtId="9" fontId="11" fillId="2" borderId="0" xfId="465" applyFont="1" applyFill="1" applyAlignment="1" applyProtection="1">
      <alignment vertical="center"/>
    </xf>
    <xf numFmtId="0" fontId="22" fillId="2" borderId="0" xfId="1020" applyFont="1" applyFill="1" applyBorder="1" applyAlignment="1" applyProtection="1">
      <alignment vertical="center" wrapText="1"/>
    </xf>
    <xf numFmtId="0" fontId="7" fillId="5" borderId="8" xfId="0" applyNumberFormat="1" applyFont="1" applyFill="1" applyBorder="1" applyAlignment="1" applyProtection="1">
      <alignment horizontal="left" vertical="center"/>
    </xf>
    <xf numFmtId="0" fontId="18" fillId="0" borderId="0" xfId="1020" applyFont="1" applyFill="1" applyAlignment="1" applyProtection="1">
      <alignment horizontal="center" vertical="center"/>
    </xf>
    <xf numFmtId="0" fontId="18" fillId="2" borderId="0" xfId="1020" applyFont="1" applyFill="1" applyAlignment="1" applyProtection="1">
      <alignment horizontal="center" vertical="center"/>
    </xf>
    <xf numFmtId="0" fontId="10" fillId="2" borderId="0" xfId="0" applyFont="1" applyFill="1" applyAlignment="1" applyProtection="1">
      <alignment horizontal="center" vertical="center"/>
    </xf>
    <xf numFmtId="0" fontId="0" fillId="0" borderId="0" xfId="0" applyFill="1" applyAlignment="1" applyProtection="1">
      <alignment horizontal="center" vertical="center"/>
    </xf>
    <xf numFmtId="0" fontId="0" fillId="2" borderId="0" xfId="0" applyFill="1" applyAlignment="1" applyProtection="1">
      <alignment horizontal="center" vertical="center"/>
    </xf>
    <xf numFmtId="3" fontId="8" fillId="5" borderId="1" xfId="0" applyNumberFormat="1" applyFont="1" applyFill="1" applyBorder="1" applyAlignment="1" applyProtection="1">
      <alignment horizontal="right" vertical="center"/>
    </xf>
    <xf numFmtId="49" fontId="7" fillId="2" borderId="1" xfId="0" applyNumberFormat="1" applyFont="1" applyFill="1" applyBorder="1" applyAlignment="1" applyProtection="1">
      <alignment vertical="center" wrapText="1"/>
    </xf>
    <xf numFmtId="0" fontId="8" fillId="5" borderId="8" xfId="0" applyFont="1" applyFill="1" applyBorder="1" applyAlignment="1" applyProtection="1">
      <alignment horizontal="left" vertical="center"/>
    </xf>
    <xf numFmtId="0" fontId="14" fillId="2" borderId="0" xfId="0" applyFont="1" applyFill="1" applyAlignment="1" applyProtection="1">
      <alignment horizontal="center" vertical="center"/>
    </xf>
    <xf numFmtId="0" fontId="39" fillId="5" borderId="8" xfId="0" applyNumberFormat="1" applyFont="1" applyFill="1" applyBorder="1" applyAlignment="1" applyProtection="1">
      <alignment horizontal="left" vertical="center"/>
    </xf>
    <xf numFmtId="0" fontId="4" fillId="5" borderId="8" xfId="0" applyNumberFormat="1" applyFont="1" applyFill="1" applyBorder="1" applyAlignment="1" applyProtection="1">
      <alignment horizontal="left" vertical="center"/>
    </xf>
    <xf numFmtId="0" fontId="7" fillId="7" borderId="8" xfId="0" applyNumberFormat="1" applyFont="1" applyFill="1" applyBorder="1" applyAlignment="1" applyProtection="1">
      <alignment horizontal="left" vertical="center"/>
    </xf>
    <xf numFmtId="0" fontId="18" fillId="7" borderId="0" xfId="1020" applyFont="1" applyFill="1" applyAlignment="1" applyProtection="1">
      <alignment horizontal="center" vertical="center"/>
    </xf>
    <xf numFmtId="0" fontId="0" fillId="7" borderId="0" xfId="0" applyFill="1" applyAlignment="1" applyProtection="1">
      <alignment horizontal="center" vertical="center"/>
    </xf>
    <xf numFmtId="0" fontId="8" fillId="5" borderId="2" xfId="0" applyNumberFormat="1" applyFont="1" applyFill="1" applyBorder="1" applyAlignment="1" applyProtection="1">
      <alignment horizontal="left" vertical="center"/>
    </xf>
    <xf numFmtId="0" fontId="4" fillId="5" borderId="3" xfId="0" applyNumberFormat="1" applyFont="1" applyFill="1" applyBorder="1" applyAlignment="1" applyProtection="1">
      <alignment horizontal="left"/>
    </xf>
    <xf numFmtId="0" fontId="8" fillId="5" borderId="3" xfId="0" applyNumberFormat="1" applyFont="1" applyFill="1" applyBorder="1" applyAlignment="1" applyProtection="1">
      <alignment horizontal="left" vertical="center"/>
    </xf>
    <xf numFmtId="0" fontId="4" fillId="2" borderId="1" xfId="0" applyFont="1" applyFill="1" applyBorder="1" applyAlignment="1" applyProtection="1">
      <alignment vertical="center" wrapText="1"/>
    </xf>
    <xf numFmtId="0" fontId="4" fillId="5" borderId="0" xfId="0" applyNumberFormat="1" applyFont="1" applyFill="1" applyBorder="1" applyAlignment="1" applyProtection="1">
      <alignment horizontal="left" wrapText="1"/>
    </xf>
    <xf numFmtId="0" fontId="14" fillId="0" borderId="0" xfId="0" applyFont="1" applyFill="1" applyAlignment="1" applyProtection="1">
      <alignment horizontal="center" vertical="center"/>
    </xf>
    <xf numFmtId="49" fontId="7" fillId="0" borderId="1" xfId="0" applyNumberFormat="1" applyFont="1" applyBorder="1" applyAlignment="1" applyProtection="1">
      <alignment vertical="center" wrapText="1"/>
    </xf>
    <xf numFmtId="0" fontId="7" fillId="0" borderId="8" xfId="0" applyFont="1" applyFill="1" applyBorder="1" applyAlignment="1" applyProtection="1">
      <alignment horizontal="left" vertical="center"/>
    </xf>
    <xf numFmtId="177" fontId="7" fillId="0" borderId="1" xfId="28" applyNumberFormat="1" applyFont="1" applyFill="1" applyBorder="1" applyAlignment="1" applyProtection="1">
      <alignment horizontal="right" vertical="center" wrapText="1"/>
    </xf>
    <xf numFmtId="177" fontId="7" fillId="0" borderId="1" xfId="28" applyNumberFormat="1" applyFont="1" applyFill="1" applyBorder="1" applyAlignment="1" applyProtection="1">
      <alignment horizontal="right" vertical="center" wrapText="1"/>
      <protection locked="0"/>
    </xf>
    <xf numFmtId="49" fontId="7" fillId="2" borderId="3" xfId="151" applyNumberFormat="1" applyFont="1" applyFill="1" applyBorder="1" applyAlignment="1" applyProtection="1">
      <alignment horizontal="left" vertical="center"/>
    </xf>
    <xf numFmtId="49" fontId="7" fillId="2" borderId="1" xfId="0" applyNumberFormat="1" applyFont="1" applyFill="1" applyBorder="1" applyAlignment="1" applyProtection="1">
      <alignment horizontal="distributed" vertical="center" wrapText="1"/>
    </xf>
    <xf numFmtId="204" fontId="0" fillId="2" borderId="0" xfId="0" applyNumberFormat="1" applyFont="1" applyFill="1" applyBorder="1" applyAlignment="1" applyProtection="1">
      <alignment horizontal="left" vertical="center" wrapText="1"/>
    </xf>
    <xf numFmtId="0" fontId="0" fillId="2" borderId="0" xfId="1020" applyFont="1" applyFill="1">
      <alignment vertical="center"/>
    </xf>
    <xf numFmtId="0" fontId="44" fillId="2" borderId="0" xfId="1020" applyFont="1" applyFill="1">
      <alignment vertical="center"/>
    </xf>
    <xf numFmtId="197" fontId="11" fillId="2" borderId="0" xfId="1020" applyNumberFormat="1" applyFill="1" applyBorder="1" applyAlignment="1">
      <alignment horizontal="right" vertical="center"/>
    </xf>
    <xf numFmtId="197" fontId="7" fillId="2" borderId="3" xfId="1020" applyNumberFormat="1" applyFont="1" applyFill="1" applyBorder="1" applyAlignment="1">
      <alignment horizontal="center" vertical="center" wrapText="1"/>
    </xf>
    <xf numFmtId="0" fontId="22" fillId="2" borderId="0" xfId="1020" applyFont="1" applyFill="1" applyAlignment="1">
      <alignment horizontal="left" vertical="center" wrapText="1"/>
    </xf>
    <xf numFmtId="0" fontId="8" fillId="2" borderId="3" xfId="1020" applyFont="1" applyFill="1" applyBorder="1" applyAlignment="1">
      <alignment horizontal="left" vertical="center"/>
    </xf>
    <xf numFmtId="198" fontId="8" fillId="2" borderId="1" xfId="314" applyNumberFormat="1" applyFont="1" applyFill="1" applyBorder="1" applyAlignment="1" applyProtection="1">
      <alignment vertical="center" wrapText="1"/>
    </xf>
    <xf numFmtId="0" fontId="18" fillId="2" borderId="0" xfId="1020" applyFont="1" applyFill="1">
      <alignment vertical="center"/>
    </xf>
    <xf numFmtId="49" fontId="8" fillId="2" borderId="1" xfId="314" applyNumberFormat="1" applyFont="1" applyFill="1" applyBorder="1" applyAlignment="1" applyProtection="1">
      <alignment horizontal="left" vertical="center" wrapText="1"/>
    </xf>
    <xf numFmtId="0" fontId="7" fillId="2" borderId="3" xfId="1020" applyFont="1" applyFill="1" applyBorder="1" applyAlignment="1">
      <alignment horizontal="distributed" vertical="center"/>
    </xf>
    <xf numFmtId="198" fontId="7" fillId="2" borderId="1" xfId="28" applyNumberFormat="1" applyFont="1" applyFill="1" applyBorder="1" applyAlignment="1" applyProtection="1">
      <alignment horizontal="right" vertical="center" wrapText="1"/>
    </xf>
    <xf numFmtId="0" fontId="7" fillId="2" borderId="3" xfId="1020" applyFont="1" applyFill="1" applyBorder="1" applyAlignment="1">
      <alignment horizontal="left" vertical="center"/>
    </xf>
    <xf numFmtId="0" fontId="7" fillId="2" borderId="1" xfId="1020" applyFont="1" applyFill="1" applyBorder="1" applyAlignment="1">
      <alignment vertical="center" wrapText="1"/>
    </xf>
    <xf numFmtId="0" fontId="8" fillId="2" borderId="3" xfId="563" applyFont="1" applyFill="1" applyBorder="1" applyAlignment="1">
      <alignment horizontal="left" vertical="center"/>
    </xf>
    <xf numFmtId="0" fontId="7" fillId="2" borderId="1" xfId="1020" applyFont="1" applyFill="1" applyBorder="1" applyAlignment="1">
      <alignment horizontal="left" vertical="center" wrapText="1"/>
    </xf>
    <xf numFmtId="0" fontId="7" fillId="2" borderId="1" xfId="1020" applyFont="1" applyFill="1" applyBorder="1" applyAlignment="1">
      <alignment horizontal="distributed" vertical="center" wrapText="1" indent="2"/>
    </xf>
    <xf numFmtId="0" fontId="11" fillId="2" borderId="0" xfId="1020" applyNumberFormat="1" applyFont="1" applyFill="1" applyAlignment="1">
      <alignment horizontal="left" vertical="center" wrapText="1"/>
    </xf>
    <xf numFmtId="3" fontId="11" fillId="2" borderId="0" xfId="1020" applyNumberFormat="1" applyFill="1">
      <alignment vertical="center"/>
    </xf>
    <xf numFmtId="0" fontId="36" fillId="2" borderId="0" xfId="1020" applyFont="1" applyFill="1" applyAlignment="1" applyProtection="1">
      <alignment horizontal="left" vertical="center"/>
    </xf>
    <xf numFmtId="0" fontId="44" fillId="2" borderId="0" xfId="1020" applyFont="1" applyFill="1" applyProtection="1">
      <alignment vertical="center"/>
    </xf>
    <xf numFmtId="197" fontId="14" fillId="2" borderId="0" xfId="1020" applyNumberFormat="1" applyFont="1" applyFill="1" applyBorder="1" applyAlignment="1" applyProtection="1">
      <alignment horizontal="right" vertical="center"/>
    </xf>
    <xf numFmtId="197" fontId="7" fillId="2" borderId="3" xfId="1020" applyNumberFormat="1" applyFont="1" applyFill="1" applyBorder="1" applyAlignment="1" applyProtection="1">
      <alignment horizontal="center" vertical="center" wrapText="1"/>
    </xf>
    <xf numFmtId="0" fontId="22" fillId="2" borderId="0" xfId="1020" applyFont="1" applyFill="1" applyAlignment="1" applyProtection="1">
      <alignment horizontal="left" vertical="center" wrapText="1"/>
    </xf>
    <xf numFmtId="0" fontId="7" fillId="2" borderId="3" xfId="1020" applyNumberFormat="1" applyFont="1" applyFill="1" applyBorder="1" applyAlignment="1" applyProtection="1">
      <alignment horizontal="left" vertical="center"/>
    </xf>
    <xf numFmtId="0" fontId="7" fillId="2" borderId="1" xfId="1020" applyNumberFormat="1" applyFont="1" applyFill="1" applyBorder="1" applyAlignment="1" applyProtection="1">
      <alignment vertical="center" wrapText="1"/>
    </xf>
    <xf numFmtId="0" fontId="18" fillId="2" borderId="0" xfId="1020" applyFont="1" applyFill="1" applyProtection="1">
      <alignment vertical="center"/>
    </xf>
    <xf numFmtId="0" fontId="8" fillId="2" borderId="3" xfId="1020" applyFont="1" applyFill="1" applyBorder="1" applyAlignment="1" applyProtection="1">
      <alignment horizontal="left" vertical="center"/>
    </xf>
    <xf numFmtId="0" fontId="7" fillId="2" borderId="3" xfId="1020" applyFont="1" applyFill="1" applyBorder="1" applyAlignment="1" applyProtection="1">
      <alignment horizontal="left" vertical="center"/>
    </xf>
    <xf numFmtId="0" fontId="8" fillId="2" borderId="3" xfId="1020" applyFont="1" applyFill="1" applyBorder="1" applyAlignment="1" applyProtection="1">
      <alignment horizontal="left" vertical="top" wrapText="1"/>
    </xf>
    <xf numFmtId="0" fontId="8" fillId="2" borderId="1" xfId="1020" applyNumberFormat="1" applyFont="1" applyFill="1" applyBorder="1" applyAlignment="1" applyProtection="1">
      <alignment vertical="center" wrapText="1"/>
    </xf>
    <xf numFmtId="0" fontId="7" fillId="2" borderId="3" xfId="1020" applyFont="1" applyFill="1" applyBorder="1" applyAlignment="1" applyProtection="1">
      <alignment horizontal="distributed" vertical="center"/>
    </xf>
    <xf numFmtId="0" fontId="18" fillId="2" borderId="3" xfId="1020" applyFont="1" applyFill="1" applyBorder="1" applyAlignment="1" applyProtection="1">
      <alignment horizontal="distributed" vertical="center"/>
    </xf>
    <xf numFmtId="0" fontId="7" fillId="2" borderId="1" xfId="1020" applyNumberFormat="1" applyFont="1" applyFill="1" applyBorder="1" applyAlignment="1" applyProtection="1">
      <alignment horizontal="distributed" vertical="center"/>
    </xf>
    <xf numFmtId="0" fontId="11" fillId="2" borderId="0" xfId="1020" applyFont="1" applyFill="1" applyBorder="1" applyAlignment="1" applyProtection="1">
      <alignment vertical="center" wrapText="1"/>
    </xf>
    <xf numFmtId="0" fontId="11" fillId="2" borderId="0" xfId="1020" applyFill="1" applyBorder="1" applyAlignment="1" applyProtection="1">
      <alignment vertical="center" wrapText="1"/>
    </xf>
    <xf numFmtId="0" fontId="45" fillId="0" borderId="0" xfId="903" applyFont="1" applyAlignment="1">
      <alignment vertical="center"/>
    </xf>
    <xf numFmtId="0" fontId="11" fillId="0" borderId="0" xfId="903" applyAlignment="1">
      <alignment vertical="center"/>
    </xf>
    <xf numFmtId="0" fontId="46" fillId="0" borderId="0" xfId="903" applyFont="1" applyAlignment="1">
      <alignment horizontal="center" vertical="center" wrapText="1"/>
    </xf>
    <xf numFmtId="0" fontId="47" fillId="8" borderId="0" xfId="903" applyFont="1" applyFill="1" applyAlignment="1">
      <alignment horizontal="center" vertical="center"/>
    </xf>
    <xf numFmtId="0" fontId="11" fillId="8" borderId="0" xfId="903" applyFill="1" applyAlignment="1">
      <alignment vertical="center"/>
    </xf>
    <xf numFmtId="0" fontId="48" fillId="0" borderId="0" xfId="903" applyFont="1" applyAlignment="1">
      <alignment vertical="center"/>
    </xf>
    <xf numFmtId="0" fontId="45" fillId="8" borderId="0" xfId="903" applyFont="1" applyFill="1" applyAlignment="1">
      <alignment vertical="center"/>
    </xf>
    <xf numFmtId="0" fontId="0" fillId="0" borderId="0" xfId="0" applyFill="1">
      <alignment vertical="center"/>
    </xf>
    <xf numFmtId="0" fontId="48" fillId="0" borderId="0" xfId="903" applyFont="1" applyAlignment="1">
      <alignment horizontal="left" vertical="center" wrapText="1"/>
    </xf>
    <xf numFmtId="0" fontId="49" fillId="0" borderId="0" xfId="903" applyFont="1" applyAlignment="1"/>
    <xf numFmtId="0" fontId="11" fillId="0" borderId="0" xfId="903" applyAlignment="1"/>
    <xf numFmtId="0" fontId="50" fillId="0" borderId="0" xfId="903" applyFont="1" applyAlignment="1">
      <alignment horizontal="left" vertical="center" wrapText="1"/>
    </xf>
    <xf numFmtId="0" fontId="50" fillId="0" borderId="0" xfId="903" applyFont="1" applyAlignment="1">
      <alignment vertical="center" wrapText="1"/>
    </xf>
    <xf numFmtId="0" fontId="51" fillId="0" borderId="0" xfId="903" applyFont="1" applyAlignment="1">
      <alignment horizontal="center" wrapText="1"/>
    </xf>
    <xf numFmtId="0" fontId="52" fillId="0" borderId="0" xfId="903" applyFont="1" applyAlignment="1">
      <alignment horizontal="center" vertical="center"/>
    </xf>
    <xf numFmtId="0" fontId="52" fillId="0" borderId="0" xfId="903" applyFont="1" applyAlignment="1">
      <alignment horizontal="center" vertical="top" wrapText="1"/>
    </xf>
    <xf numFmtId="0" fontId="53" fillId="0" borderId="0" xfId="903" applyFont="1" applyAlignment="1">
      <alignment horizontal="center" vertical="center"/>
    </xf>
    <xf numFmtId="0" fontId="54" fillId="0" borderId="0" xfId="903" applyFont="1" applyAlignment="1">
      <alignment horizontal="center"/>
    </xf>
    <xf numFmtId="205" fontId="54" fillId="0" borderId="0" xfId="903" applyNumberFormat="1" applyFont="1" applyAlignment="1">
      <alignment horizontal="center"/>
    </xf>
    <xf numFmtId="0" fontId="11" fillId="0" borderId="0" xfId="903" applyFont="1" applyAlignment="1"/>
    <xf numFmtId="0" fontId="8" fillId="2" borderId="3" xfId="1020" applyFont="1" applyFill="1" applyBorder="1" applyAlignment="1" applyProtection="1" quotePrefix="1">
      <alignment horizontal="left" vertical="center"/>
    </xf>
  </cellXfs>
  <cellStyles count="1331">
    <cellStyle name="常规" xfId="0" builtinId="0"/>
    <cellStyle name="货币[0]" xfId="1" builtinId="7"/>
    <cellStyle name="链接单元格 5" xfId="2"/>
    <cellStyle name="常规 435" xfId="3"/>
    <cellStyle name="常规 440" xfId="4"/>
    <cellStyle name="20% - 强调文字颜色 3" xfId="5" builtinId="38"/>
    <cellStyle name="汇总 6" xfId="6"/>
    <cellStyle name="Accent5 9" xfId="7"/>
    <cellStyle name="强调文字颜色 2 3 2" xfId="8"/>
    <cellStyle name="输入" xfId="9" builtinId="20"/>
    <cellStyle name="常规 2 2 4" xfId="10"/>
    <cellStyle name="_ET_STYLE_NoName_00__Book1_1 2 2 2" xfId="11"/>
    <cellStyle name="部门 4" xfId="12"/>
    <cellStyle name="货币" xfId="13" builtinId="4"/>
    <cellStyle name="百分比 2 8 2" xfId="14"/>
    <cellStyle name="Accent1 5" xfId="15"/>
    <cellStyle name="args.style" xfId="16"/>
    <cellStyle name="好 3 2 2" xfId="17"/>
    <cellStyle name="适中 5 2" xfId="18"/>
    <cellStyle name="Accent2 - 20% 2" xfId="19"/>
    <cellStyle name="常规 3 2 3 2" xfId="20"/>
    <cellStyle name="_Book1_2 2" xfId="21"/>
    <cellStyle name="Accent2 - 40%" xfId="22"/>
    <cellStyle name="千位分隔[0]" xfId="23" builtinId="6"/>
    <cellStyle name="常规 3 4 3" xfId="24"/>
    <cellStyle name="40% - 强调文字颜色 3" xfId="25" builtinId="39"/>
    <cellStyle name="常规 26 2" xfId="26"/>
    <cellStyle name="差" xfId="27" builtinId="27"/>
    <cellStyle name="千位分隔" xfId="28" builtinId="3"/>
    <cellStyle name="常规 7 3" xfId="29"/>
    <cellStyle name="60% - 强调文字颜色 3" xfId="30" builtinId="40"/>
    <cellStyle name="Accent6 4" xfId="31"/>
    <cellStyle name="Input [yellow] 4" xfId="32"/>
    <cellStyle name="好_0605石屏县 2 2" xfId="33"/>
    <cellStyle name="超链接" xfId="34" builtinId="8"/>
    <cellStyle name="日期" xfId="35"/>
    <cellStyle name="Accent2 - 60%" xfId="36"/>
    <cellStyle name="60% - 强调文字颜色 6 3 2" xfId="37"/>
    <cellStyle name="百分比" xfId="38" builtinId="5"/>
    <cellStyle name="适中 5 3" xfId="39"/>
    <cellStyle name="Accent2 - 20% 3" xfId="40"/>
    <cellStyle name="常规 2 12 2" xfId="41"/>
    <cellStyle name="_Book1_2 3" xfId="42"/>
    <cellStyle name="Accent4 5" xfId="43"/>
    <cellStyle name="差_Book1 2" xfId="44"/>
    <cellStyle name="已访问的超链接" xfId="45" builtinId="9"/>
    <cellStyle name="60% - 强调文字颜色 4 2 2 2" xfId="46"/>
    <cellStyle name="好_2007年地州资金往来对账表 3" xfId="47"/>
    <cellStyle name="_ET_STYLE_NoName_00__Book1" xfId="48"/>
    <cellStyle name="常规 6" xfId="49"/>
    <cellStyle name="60% - 强调文字颜色 2 3" xfId="50"/>
    <cellStyle name="注释" xfId="51" builtinId="10"/>
    <cellStyle name="_ET_STYLE_NoName_00__Sheet3" xfId="52"/>
    <cellStyle name="60% - 强调文字颜色 2" xfId="53" builtinId="36"/>
    <cellStyle name="Accent6 3" xfId="54"/>
    <cellStyle name="Accent5 - 60% 2 2" xfId="55"/>
    <cellStyle name="标题 4" xfId="56" builtinId="19"/>
    <cellStyle name="解释性文本 2 2" xfId="57"/>
    <cellStyle name="百分比 7" xfId="58"/>
    <cellStyle name="Accent3 4 2" xfId="59"/>
    <cellStyle name="警告文本" xfId="60" builtinId="11"/>
    <cellStyle name="常规 4 2 2 3" xfId="61"/>
    <cellStyle name="常规 6 5" xfId="62"/>
    <cellStyle name="_ET_STYLE_NoName_00_" xfId="63"/>
    <cellStyle name="常规 5 2" xfId="64"/>
    <cellStyle name="60% - 强调文字颜色 2 2 2" xfId="65"/>
    <cellStyle name="标题" xfId="66" builtinId="15"/>
    <cellStyle name="_Book1_1" xfId="67"/>
    <cellStyle name="标题 1 5 2" xfId="68"/>
    <cellStyle name="Accent1 - 60% 2 2" xfId="69"/>
    <cellStyle name="解释性文本" xfId="70" builtinId="53"/>
    <cellStyle name="标题 1" xfId="71" builtinId="16"/>
    <cellStyle name="百分比 4" xfId="72"/>
    <cellStyle name="标题 2" xfId="73" builtinId="17"/>
    <cellStyle name="百分比 5" xfId="74"/>
    <cellStyle name="常规 5 2 2" xfId="75"/>
    <cellStyle name="60% - 强调文字颜色 2 2 2 2" xfId="76"/>
    <cellStyle name="0,0_x000d__x000a_NA_x000d__x000a_" xfId="77"/>
    <cellStyle name="差 7" xfId="78"/>
    <cellStyle name="_20100326高清市院遂宁检察院1080P配置清单26日改" xfId="79"/>
    <cellStyle name="Accent4 2 2" xfId="80"/>
    <cellStyle name="60% - 强调文字颜色 1" xfId="81" builtinId="32"/>
    <cellStyle name="Accent6 2" xfId="82"/>
    <cellStyle name="标题 3" xfId="83" builtinId="18"/>
    <cellStyle name="百分比 6" xfId="84"/>
    <cellStyle name="60% - 强调文字颜色 4" xfId="85" builtinId="44"/>
    <cellStyle name="Accent6 5" xfId="86"/>
    <cellStyle name="输出" xfId="87" builtinId="21"/>
    <cellStyle name="计算" xfId="88" builtinId="22"/>
    <cellStyle name="40% - 强调文字颜色 4 2" xfId="89"/>
    <cellStyle name="检查单元格" xfId="90" builtinId="23"/>
    <cellStyle name="常规 443" xfId="91"/>
    <cellStyle name="常规 8 3" xfId="92"/>
    <cellStyle name="20% - 强调文字颜色 6" xfId="93" builtinId="50"/>
    <cellStyle name="强调文字颜色 2" xfId="94" builtinId="33"/>
    <cellStyle name="常规 2 2 2 5" xfId="95"/>
    <cellStyle name="标题 4 5 3" xfId="96"/>
    <cellStyle name="PSHeading 4" xfId="97"/>
    <cellStyle name="链接单元格" xfId="98" builtinId="24"/>
    <cellStyle name="60% - 强调文字颜色 4 2 3" xfId="99"/>
    <cellStyle name="汇总" xfId="100" builtinId="25"/>
    <cellStyle name="差_0605石屏" xfId="101"/>
    <cellStyle name="好" xfId="102" builtinId="26"/>
    <cellStyle name="适中 8" xfId="103"/>
    <cellStyle name="20% - 强调文字颜色 3 3" xfId="104"/>
    <cellStyle name="输出 3 3" xfId="105"/>
    <cellStyle name="适中" xfId="106" builtinId="28"/>
    <cellStyle name="链接单元格 7" xfId="107"/>
    <cellStyle name="常规 442" xfId="108"/>
    <cellStyle name="常规 8 2" xfId="109"/>
    <cellStyle name="20% - 强调文字颜色 5" xfId="110" builtinId="46"/>
    <cellStyle name="强调文字颜色 1" xfId="111" builtinId="29"/>
    <cellStyle name="常规 2 2 2 4" xfId="112"/>
    <cellStyle name="千位分隔 6 2" xfId="113"/>
    <cellStyle name="标题 4 5 2" xfId="114"/>
    <cellStyle name="链接单元格 3" xfId="115"/>
    <cellStyle name="常规 428" xfId="116"/>
    <cellStyle name="常规 433" xfId="117"/>
    <cellStyle name="编号 3 2" xfId="118"/>
    <cellStyle name="20% - 强调文字颜色 1" xfId="119" builtinId="30"/>
    <cellStyle name="Accent6 - 20% 2 2" xfId="120"/>
    <cellStyle name="汇总 3 3" xfId="121"/>
    <cellStyle name="标题 5 4" xfId="122"/>
    <cellStyle name="40% - 强调文字颜色 1" xfId="123" builtinId="31"/>
    <cellStyle name="链接单元格 4" xfId="124"/>
    <cellStyle name="常规 429" xfId="125"/>
    <cellStyle name="常规 434" xfId="126"/>
    <cellStyle name="20% - 强调文字颜色 2" xfId="127" builtinId="34"/>
    <cellStyle name="40% - 强调文字颜色 2" xfId="128" builtinId="35"/>
    <cellStyle name="百分比 2 2 4" xfId="129"/>
    <cellStyle name="Accent2 - 20% 2 2" xfId="130"/>
    <cellStyle name="_Book1_2 2 2" xfId="131"/>
    <cellStyle name="检查单元格 3 4" xfId="132"/>
    <cellStyle name="Accent2 - 40% 2" xfId="133"/>
    <cellStyle name="强调文字颜色 3" xfId="134" builtinId="37"/>
    <cellStyle name="差_11大理 2 2" xfId="135"/>
    <cellStyle name="常规 2 5 4 2" xfId="136"/>
    <cellStyle name="百分比 2 2 5" xfId="137"/>
    <cellStyle name="_Book1_2 2 3" xfId="138"/>
    <cellStyle name="百分比 2 10 2" xfId="139"/>
    <cellStyle name="PSChar" xfId="140"/>
    <cellStyle name="强调文字颜色 4" xfId="141" builtinId="41"/>
    <cellStyle name="Accent2 - 40% 3" xfId="142"/>
    <cellStyle name="好_2008年地州对账表(国库资金）" xfId="143"/>
    <cellStyle name="链接单元格 6" xfId="144"/>
    <cellStyle name="常规 436" xfId="145"/>
    <cellStyle name="常规 441" xfId="146"/>
    <cellStyle name="20% - 强调文字颜色 4" xfId="147" builtinId="42"/>
    <cellStyle name="40% - 强调文字颜色 4" xfId="148" builtinId="43"/>
    <cellStyle name="强调文字颜色 5" xfId="149" builtinId="45"/>
    <cellStyle name="计算 4" xfId="150"/>
    <cellStyle name="常规_exceltmp1 2" xfId="151"/>
    <cellStyle name="60% - 强调文字颜色 5 2 2 2" xfId="152"/>
    <cellStyle name="常规 2 5 3 2" xfId="153"/>
    <cellStyle name="40% - 强调文字颜色 5" xfId="154" builtinId="47"/>
    <cellStyle name="百分比 2 2 4 2" xfId="155"/>
    <cellStyle name="_Book1_2 2 2 2" xfId="156"/>
    <cellStyle name="标题 1 4 2" xfId="157"/>
    <cellStyle name="60% - 强调文字颜色 5" xfId="158" builtinId="48"/>
    <cellStyle name="Accent6 6" xfId="159"/>
    <cellStyle name="强调文字颜色 6" xfId="160" builtinId="49"/>
    <cellStyle name="40% - 强调文字颜色 6" xfId="161" builtinId="51"/>
    <cellStyle name="_弱电系统设备配置报价清单" xfId="162"/>
    <cellStyle name="标题 1 4 3" xfId="163"/>
    <cellStyle name="60% - 强调文字颜色 6" xfId="164" builtinId="52"/>
    <cellStyle name="Accent6 7" xfId="165"/>
    <cellStyle name="_Book1_3 2" xfId="166"/>
    <cellStyle name="超级链接 2 2" xfId="167"/>
    <cellStyle name="_Book1" xfId="168"/>
    <cellStyle name="常规 2 7 2" xfId="169"/>
    <cellStyle name="适中 5" xfId="170"/>
    <cellStyle name="Accent2 - 20%" xfId="171"/>
    <cellStyle name="常规 3 2 3" xfId="172"/>
    <cellStyle name="_Book1_2" xfId="173"/>
    <cellStyle name="百分比 2 3 4" xfId="174"/>
    <cellStyle name="常规 2 16" xfId="175"/>
    <cellStyle name="差_2008年地州对账表(国库资金） 3" xfId="176"/>
    <cellStyle name="_Book1_2 3 2" xfId="177"/>
    <cellStyle name="_Book1_2 4" xfId="178"/>
    <cellStyle name="Accent1 4 2" xfId="179"/>
    <cellStyle name="_Book1_3" xfId="180"/>
    <cellStyle name="超级链接 2" xfId="181"/>
    <cellStyle name="Accent5 - 60% 3" xfId="182"/>
    <cellStyle name="_ET_STYLE_NoName_00__Book1_1" xfId="183"/>
    <cellStyle name="常规 2 3 3 2" xfId="184"/>
    <cellStyle name="_ET_STYLE_NoName_00__Book1_1 2" xfId="185"/>
    <cellStyle name="常规 2 3 3 2 2" xfId="186"/>
    <cellStyle name="_ET_STYLE_NoName_00__Book1_1 2 2" xfId="187"/>
    <cellStyle name="标题 2 2 2 2" xfId="188"/>
    <cellStyle name="_ET_STYLE_NoName_00__Book1_1 2 3" xfId="189"/>
    <cellStyle name="百分比 2 7 2" xfId="190"/>
    <cellStyle name="Percent [2]" xfId="191"/>
    <cellStyle name="_ET_STYLE_NoName_00__Book1_1 3" xfId="192"/>
    <cellStyle name="Accent1 4" xfId="193"/>
    <cellStyle name="超级链接" xfId="194"/>
    <cellStyle name="_ET_STYLE_NoName_00__Book1_1 3 2" xfId="195"/>
    <cellStyle name="_ET_STYLE_NoName_00__Book1_1 4" xfId="196"/>
    <cellStyle name="Accent5 4" xfId="197"/>
    <cellStyle name="_关闭破产企业已移交地方管理中小学校退休教师情况明细表(1)" xfId="198"/>
    <cellStyle name="警告文本 4 2" xfId="199"/>
    <cellStyle name="0,0_x005f_x000d__x005f_x000a_NA_x005f_x000d__x005f_x000a_" xfId="200"/>
    <cellStyle name="20% - 强调文字颜色 1 2" xfId="201"/>
    <cellStyle name="链接单元格 3 2 2" xfId="202"/>
    <cellStyle name="常规 11 4" xfId="203"/>
    <cellStyle name="20% - 强调文字颜色 1 2 2" xfId="204"/>
    <cellStyle name="强调文字颜色 2 2 2 2" xfId="205"/>
    <cellStyle name="Accent1 - 20% 2" xfId="206"/>
    <cellStyle name="20% - 强调文字颜色 1 3" xfId="207"/>
    <cellStyle name="20% - 强调文字颜色 2 2" xfId="208"/>
    <cellStyle name="20% - 强调文字颜色 2 2 2" xfId="209"/>
    <cellStyle name="60% - 强调文字颜色 3 2 2 2" xfId="210"/>
    <cellStyle name="20% - 强调文字颜色 2 3" xfId="211"/>
    <cellStyle name="适中 7" xfId="212"/>
    <cellStyle name="20% - 强调文字颜色 3 2" xfId="213"/>
    <cellStyle name="常规 3 2 5" xfId="214"/>
    <cellStyle name="20% - 强调文字颜色 3 2 2" xfId="215"/>
    <cellStyle name="20% - 强调文字颜色 4 2" xfId="216"/>
    <cellStyle name="常规 3 3 5" xfId="217"/>
    <cellStyle name="Mon閠aire_!!!GO" xfId="218"/>
    <cellStyle name="20% - 强调文字颜色 4 2 2" xfId="219"/>
    <cellStyle name="常规 3 3 5 2" xfId="220"/>
    <cellStyle name="20% - 强调文字颜色 4 3" xfId="221"/>
    <cellStyle name="常规 3 3 6" xfId="222"/>
    <cellStyle name="Accent6 - 60% 2 2" xfId="223"/>
    <cellStyle name="20% - 强调文字颜色 5 2" xfId="224"/>
    <cellStyle name="20% - 强调文字颜色 5 2 2" xfId="225"/>
    <cellStyle name="20% - 强调文字颜色 5 3" xfId="226"/>
    <cellStyle name="20% - 强调文字颜色 6 2" xfId="227"/>
    <cellStyle name="Accent6 - 20% 3" xfId="228"/>
    <cellStyle name="20% - 强调文字颜色 6 2 2" xfId="229"/>
    <cellStyle name="解释性文本 3 2 2" xfId="230"/>
    <cellStyle name="20% - 强调文字颜色 6 3" xfId="231"/>
    <cellStyle name="40% - 强调文字颜色 1 2" xfId="232"/>
    <cellStyle name="常规 4 3 5" xfId="233"/>
    <cellStyle name="40% - 强调文字颜色 1 2 2" xfId="234"/>
    <cellStyle name="Accent1" xfId="235"/>
    <cellStyle name="40% - 强调文字颜色 1 3" xfId="236"/>
    <cellStyle name="常规 9 2" xfId="237"/>
    <cellStyle name="40% - 强调文字颜色 2 2" xfId="238"/>
    <cellStyle name="常规 2 3 2 4" xfId="239"/>
    <cellStyle name="40% - 强调文字颜色 2 2 2" xfId="240"/>
    <cellStyle name="常规 2 3 2 4 2" xfId="241"/>
    <cellStyle name="40% - 强调文字颜色 2 3" xfId="242"/>
    <cellStyle name="常规 2 3 2 5" xfId="243"/>
    <cellStyle name="40% - 强调文字颜色 3 2" xfId="244"/>
    <cellStyle name="常规 2 3 3 4" xfId="245"/>
    <cellStyle name="40% - 强调文字颜色 3 2 2" xfId="246"/>
    <cellStyle name="40% - 强调文字颜色 3 3" xfId="247"/>
    <cellStyle name="千位分隔 5" xfId="248"/>
    <cellStyle name="标题 4 4" xfId="249"/>
    <cellStyle name="40% - 强调文字颜色 4 2 2" xfId="250"/>
    <cellStyle name="计算 3 3" xfId="251"/>
    <cellStyle name="常规_2007年云南省向人大报送政府收支预算表格式编制过程表 3 2" xfId="252"/>
    <cellStyle name="Accent6 - 20% 2" xfId="253"/>
    <cellStyle name="40% - 强调文字颜色 4 3" xfId="254"/>
    <cellStyle name="40% - 强调文字颜色 5 2" xfId="255"/>
    <cellStyle name="好 2 3" xfId="256"/>
    <cellStyle name="计算 4 2 2" xfId="257"/>
    <cellStyle name="60% - 强调文字颜色 4 3" xfId="258"/>
    <cellStyle name="40% - 强调文字颜色 5 2 2" xfId="259"/>
    <cellStyle name="40% - 强调文字颜色 5 3" xfId="260"/>
    <cellStyle name="好 2 4" xfId="261"/>
    <cellStyle name="40% - 强调文字颜色 6 2" xfId="262"/>
    <cellStyle name="好 3 3" xfId="263"/>
    <cellStyle name="标题 2 2 4" xfId="264"/>
    <cellStyle name="适中 2 2" xfId="265"/>
    <cellStyle name="百分比 2 9" xfId="266"/>
    <cellStyle name="Accent2 5" xfId="267"/>
    <cellStyle name="适中 2 2 2" xfId="268"/>
    <cellStyle name="百分比 2 9 2" xfId="269"/>
    <cellStyle name="40% - 强调文字颜色 6 2 2" xfId="270"/>
    <cellStyle name="40% - 强调文字颜色 6 3" xfId="271"/>
    <cellStyle name="好 3 4" xfId="272"/>
    <cellStyle name="60% - 强调文字颜色 1 2" xfId="273"/>
    <cellStyle name="输出 3 4" xfId="274"/>
    <cellStyle name="Accent6 2 2" xfId="275"/>
    <cellStyle name="60% - 强调文字颜色 1 2 2" xfId="276"/>
    <cellStyle name="商品名称 2 2" xfId="277"/>
    <cellStyle name="标题 3 2 4" xfId="278"/>
    <cellStyle name="好 7" xfId="279"/>
    <cellStyle name="60% - 强调文字颜色 1 2 2 2" xfId="280"/>
    <cellStyle name="百分比 2 3 4 2" xfId="281"/>
    <cellStyle name="60% - 强调文字颜色 1 2 3" xfId="282"/>
    <cellStyle name="60% - 强调文字颜色 1 3" xfId="283"/>
    <cellStyle name="千位分隔 2 3" xfId="284"/>
    <cellStyle name="60% - 强调文字颜色 1 3 2" xfId="285"/>
    <cellStyle name="输出 4 4" xfId="286"/>
    <cellStyle name="Accent6 3 2" xfId="287"/>
    <cellStyle name="常规 5" xfId="288"/>
    <cellStyle name="60% - 强调文字颜色 2 2" xfId="289"/>
    <cellStyle name="Accent6 - 60%" xfId="290"/>
    <cellStyle name="常规 5 3" xfId="291"/>
    <cellStyle name="60% - 强调文字颜色 2 2 3" xfId="292"/>
    <cellStyle name="常规 6 2" xfId="293"/>
    <cellStyle name="注释 2" xfId="294"/>
    <cellStyle name="60% - 强调文字颜色 2 3 2" xfId="295"/>
    <cellStyle name="60% - 强调文字颜色 3 2" xfId="296"/>
    <cellStyle name="Accent6 4 2" xfId="297"/>
    <cellStyle name="60% - 强调文字颜色 3 2 2" xfId="298"/>
    <cellStyle name="60% - 强调文字颜色 3 2 3" xfId="299"/>
    <cellStyle name="好 2 2 2" xfId="300"/>
    <cellStyle name="Accent5 - 40% 2" xfId="301"/>
    <cellStyle name="60% - 强调文字颜色 3 3" xfId="302"/>
    <cellStyle name="Accent5 - 40% 2 2" xfId="303"/>
    <cellStyle name="汇总 7" xfId="304"/>
    <cellStyle name="60% - 强调文字颜色 3 3 2" xfId="305"/>
    <cellStyle name="60% - 强调文字颜色 4 2" xfId="306"/>
    <cellStyle name="Accent6 5 2" xfId="307"/>
    <cellStyle name="60% - 强调文字颜色 4 2 2" xfId="308"/>
    <cellStyle name="60% - 强调文字颜色 4 3 2" xfId="309"/>
    <cellStyle name="常规 15" xfId="310"/>
    <cellStyle name="常规 20" xfId="311"/>
    <cellStyle name="标题 1 4 2 2" xfId="312"/>
    <cellStyle name="60% - 强调文字颜色 5 2" xfId="313"/>
    <cellStyle name="常规_exceltmp1" xfId="314"/>
    <cellStyle name="60% - 强调文字颜色 5 2 2" xfId="315"/>
    <cellStyle name="常规 2 5 3" xfId="316"/>
    <cellStyle name="百分比 2 10" xfId="317"/>
    <cellStyle name="常规 2 2 2 3 2" xfId="318"/>
    <cellStyle name="60% - 强调文字颜色 5 2 3" xfId="319"/>
    <cellStyle name="常规 2 5 4" xfId="320"/>
    <cellStyle name="60% - 强调文字颜色 5 3" xfId="321"/>
    <cellStyle name="60% - 强调文字颜色 5 3 2" xfId="322"/>
    <cellStyle name="常规 2 6 3" xfId="323"/>
    <cellStyle name="RowLevel_0" xfId="324"/>
    <cellStyle name="60% - 强调文字颜色 6 2" xfId="325"/>
    <cellStyle name="强调文字颜色 5 2 3" xfId="326"/>
    <cellStyle name="Header2" xfId="327"/>
    <cellStyle name="60% - 强调文字颜色 6 2 2" xfId="328"/>
    <cellStyle name="Header2 2" xfId="329"/>
    <cellStyle name="60% - 强调文字颜色 6 2 2 2" xfId="330"/>
    <cellStyle name="60% - 强调文字颜色 6 2 3" xfId="331"/>
    <cellStyle name="60% - 强调文字颜色 6 3" xfId="332"/>
    <cellStyle name="6mal" xfId="333"/>
    <cellStyle name="Accent4 9" xfId="334"/>
    <cellStyle name="强调文字颜色 2 2 2" xfId="335"/>
    <cellStyle name="Accent1 - 20%" xfId="336"/>
    <cellStyle name="常规 2 3 3 3" xfId="337"/>
    <cellStyle name="Accent5 - 20%" xfId="338"/>
    <cellStyle name="好_11大理" xfId="339"/>
    <cellStyle name="Accent1 - 20% 2 2" xfId="340"/>
    <cellStyle name="Accent1 - 20% 3" xfId="341"/>
    <cellStyle name="Accent6 9" xfId="342"/>
    <cellStyle name="标题 6 2 2" xfId="343"/>
    <cellStyle name="Accent1 - 40%" xfId="344"/>
    <cellStyle name="Accent1 - 40% 2" xfId="345"/>
    <cellStyle name="Accent1 - 40% 2 2" xfId="346"/>
    <cellStyle name="PSHeading 3 2" xfId="347"/>
    <cellStyle name="Accent1 - 40% 3" xfId="348"/>
    <cellStyle name="汇总 4 3 2" xfId="349"/>
    <cellStyle name="Accent1 - 60%" xfId="350"/>
    <cellStyle name="标题 1 5" xfId="351"/>
    <cellStyle name="Accent1 - 60% 2" xfId="352"/>
    <cellStyle name="注释 4 2 2" xfId="353"/>
    <cellStyle name="常规 17 2" xfId="354"/>
    <cellStyle name="标题 1 6" xfId="355"/>
    <cellStyle name="Accent1 - 60% 3" xfId="356"/>
    <cellStyle name="Date 3" xfId="357"/>
    <cellStyle name="Accent1 2" xfId="358"/>
    <cellStyle name="Currency [0]_!!!GO" xfId="359"/>
    <cellStyle name="Accent1 2 2" xfId="360"/>
    <cellStyle name="Accent1 3" xfId="361"/>
    <cellStyle name="Accent1 3 2" xfId="362"/>
    <cellStyle name="常规 2" xfId="363"/>
    <cellStyle name="Accent1 5 2" xfId="364"/>
    <cellStyle name="sstot" xfId="365"/>
    <cellStyle name="Accent1 6" xfId="366"/>
    <cellStyle name="常规 2 2 3 2" xfId="367"/>
    <cellStyle name="部门 3 2" xfId="368"/>
    <cellStyle name="Accent1 7" xfId="369"/>
    <cellStyle name="常规 2 2 3 3" xfId="370"/>
    <cellStyle name="Accent1 8" xfId="371"/>
    <cellStyle name="差_1110洱源 2" xfId="372"/>
    <cellStyle name="常规 2 2 3 4" xfId="373"/>
    <cellStyle name="Accent1 9" xfId="374"/>
    <cellStyle name="差_1110洱源 3" xfId="375"/>
    <cellStyle name="常规 9 3" xfId="376"/>
    <cellStyle name="强调文字颜色 5 2 2 2" xfId="377"/>
    <cellStyle name="Header1 2" xfId="378"/>
    <cellStyle name="Accent2" xfId="379"/>
    <cellStyle name="输入 2 4" xfId="380"/>
    <cellStyle name="Accent2 - 40% 2 2" xfId="381"/>
    <cellStyle name="日期 2" xfId="382"/>
    <cellStyle name="Accent2 - 60% 2" xfId="383"/>
    <cellStyle name="日期 2 2" xfId="384"/>
    <cellStyle name="Accent2 - 60% 2 2" xfId="385"/>
    <cellStyle name="Accent5 - 40% 3" xfId="386"/>
    <cellStyle name="好_0605石屏 2" xfId="387"/>
    <cellStyle name="日期 3" xfId="388"/>
    <cellStyle name="Accent2 - 60% 3" xfId="389"/>
    <cellStyle name="Accent2 2" xfId="390"/>
    <cellStyle name="Accent2 2 2" xfId="391"/>
    <cellStyle name="强调文字颜色 4 3" xfId="392"/>
    <cellStyle name="t" xfId="393"/>
    <cellStyle name="Accent2 3" xfId="394"/>
    <cellStyle name="Accent2 3 2" xfId="395"/>
    <cellStyle name="Accent2 4" xfId="396"/>
    <cellStyle name="Accent2 4 2" xfId="397"/>
    <cellStyle name="Accent2 5 2" xfId="398"/>
    <cellStyle name="百分比 2 9 2 2" xfId="399"/>
    <cellStyle name="Date" xfId="400"/>
    <cellStyle name="Accent2 6" xfId="401"/>
    <cellStyle name="常规 2 2 4 2" xfId="402"/>
    <cellStyle name="百分比 2 9 3" xfId="403"/>
    <cellStyle name="常规 2 2 11" xfId="404"/>
    <cellStyle name="Accent2 7" xfId="405"/>
    <cellStyle name="Accent2 8" xfId="406"/>
    <cellStyle name="Accent2 9" xfId="407"/>
    <cellStyle name="Accent3" xfId="408"/>
    <cellStyle name="Milliers_!!!GO" xfId="409"/>
    <cellStyle name="Accent3 - 20%" xfId="410"/>
    <cellStyle name="Accent5 2" xfId="411"/>
    <cellStyle name="百分比 4 3" xfId="412"/>
    <cellStyle name="常规 2 2 7" xfId="413"/>
    <cellStyle name="标题 1 3" xfId="414"/>
    <cellStyle name="Accent3 - 20% 2" xfId="415"/>
    <cellStyle name="Accent5 2 2" xfId="416"/>
    <cellStyle name="Accent5 6" xfId="417"/>
    <cellStyle name="差_0605石屏 3" xfId="418"/>
    <cellStyle name="汇总 3" xfId="419"/>
    <cellStyle name="标题 1 3 2" xfId="420"/>
    <cellStyle name="Accent3 - 20% 2 2" xfId="421"/>
    <cellStyle name="标题 1 4" xfId="422"/>
    <cellStyle name="Accent3 - 20% 3" xfId="423"/>
    <cellStyle name="Mon閠aire [0]_!!!GO" xfId="424"/>
    <cellStyle name="好_0502通海县" xfId="425"/>
    <cellStyle name="Accent4 3 2" xfId="426"/>
    <cellStyle name="Accent3 - 40%" xfId="427"/>
    <cellStyle name="Accent3 - 40% 2" xfId="428"/>
    <cellStyle name="Accent3 - 40% 2 2" xfId="429"/>
    <cellStyle name="好_0502通海县 3" xfId="430"/>
    <cellStyle name="捠壿 [0.00]_Region Orders (2)" xfId="431"/>
    <cellStyle name="Accent4 - 60%" xfId="432"/>
    <cellStyle name="百分比 2 6 2" xfId="433"/>
    <cellStyle name="常规 15 2 2" xfId="434"/>
    <cellStyle name="Accent3 - 40% 3" xfId="435"/>
    <cellStyle name="Accent4 5 2" xfId="436"/>
    <cellStyle name="Accent3 - 60%" xfId="437"/>
    <cellStyle name="Accent3 - 60% 2" xfId="438"/>
    <cellStyle name="好_M01-1 3" xfId="439"/>
    <cellStyle name="编号" xfId="440"/>
    <cellStyle name="Accent3 - 60% 2 2" xfId="441"/>
    <cellStyle name="常规 17 2 2" xfId="442"/>
    <cellStyle name="Accent3 - 60% 3" xfId="443"/>
    <cellStyle name="Accent3 2" xfId="444"/>
    <cellStyle name="comma zerodec" xfId="445"/>
    <cellStyle name="Accent3 2 2" xfId="446"/>
    <cellStyle name="Accent3 3" xfId="447"/>
    <cellStyle name="Accent3 3 2" xfId="448"/>
    <cellStyle name="解释性文本 2" xfId="449"/>
    <cellStyle name="Accent3 4" xfId="450"/>
    <cellStyle name="解释性文本 3" xfId="451"/>
    <cellStyle name="Accent3 5" xfId="452"/>
    <cellStyle name="解释性文本 3 2" xfId="453"/>
    <cellStyle name="Accent3 5 2" xfId="454"/>
    <cellStyle name="解释性文本 4" xfId="455"/>
    <cellStyle name="Accent3 6" xfId="456"/>
    <cellStyle name="常规 2 2 5 2" xfId="457"/>
    <cellStyle name="Moneda_96 Risk" xfId="458"/>
    <cellStyle name="解释性文本 5" xfId="459"/>
    <cellStyle name="Accent3 7" xfId="460"/>
    <cellStyle name="差 2" xfId="461"/>
    <cellStyle name="解释性文本 6" xfId="462"/>
    <cellStyle name="Accent3 8" xfId="463"/>
    <cellStyle name="差 3" xfId="464"/>
    <cellStyle name="百分比 2" xfId="465"/>
    <cellStyle name="常规 2 7 3 2" xfId="466"/>
    <cellStyle name="解释性文本 7" xfId="467"/>
    <cellStyle name="Accent3 9" xfId="468"/>
    <cellStyle name="差 4" xfId="469"/>
    <cellStyle name="Accent4" xfId="470"/>
    <cellStyle name="汇总 4 4" xfId="471"/>
    <cellStyle name="百分比 2 2 2" xfId="472"/>
    <cellStyle name="Accent4 - 20%" xfId="473"/>
    <cellStyle name="差 4 2 2" xfId="474"/>
    <cellStyle name="汇总 4 4 2" xfId="475"/>
    <cellStyle name="百分比 2 2 2 2" xfId="476"/>
    <cellStyle name="常规 2 4 2 4" xfId="477"/>
    <cellStyle name="Accent4 - 20% 2" xfId="478"/>
    <cellStyle name="百分比 2 2 2 2 2" xfId="479"/>
    <cellStyle name="Accent4 - 20% 2 2" xfId="480"/>
    <cellStyle name="强调 2 2" xfId="481"/>
    <cellStyle name="百分比 2 2 2 3" xfId="482"/>
    <cellStyle name="Accent4 - 20% 3" xfId="483"/>
    <cellStyle name="百分比 2 4 2" xfId="484"/>
    <cellStyle name="输入 4" xfId="485"/>
    <cellStyle name="Accent4 - 40%" xfId="486"/>
    <cellStyle name="Accent6 - 40%" xfId="487"/>
    <cellStyle name="百分比 2 4 2 2" xfId="488"/>
    <cellStyle name="常规 3 3" xfId="489"/>
    <cellStyle name="输入 4 2" xfId="490"/>
    <cellStyle name="Accent4 - 40% 2" xfId="491"/>
    <cellStyle name="商品名称 4" xfId="492"/>
    <cellStyle name="Accent6 - 40% 2" xfId="493"/>
    <cellStyle name="常规 3 3 2" xfId="494"/>
    <cellStyle name="输入 4 2 2" xfId="495"/>
    <cellStyle name="Accent4 - 40% 2 2" xfId="496"/>
    <cellStyle name="常规 3 4" xfId="497"/>
    <cellStyle name="输入 4 3" xfId="498"/>
    <cellStyle name="Accent4 - 40% 3" xfId="499"/>
    <cellStyle name="Accent4 - 60% 2" xfId="500"/>
    <cellStyle name="标题 7 4" xfId="501"/>
    <cellStyle name="Accent4 - 60% 2 2" xfId="502"/>
    <cellStyle name="PSSpacer" xfId="503"/>
    <cellStyle name="Accent4 - 60% 3" xfId="504"/>
    <cellStyle name="Accent4 2" xfId="505"/>
    <cellStyle name="Accent6" xfId="506"/>
    <cellStyle name="New Times Roman" xfId="507"/>
    <cellStyle name="Accent4 3" xfId="508"/>
    <cellStyle name="Accent4 4" xfId="509"/>
    <cellStyle name="借出原因" xfId="510"/>
    <cellStyle name="PSHeading 5" xfId="511"/>
    <cellStyle name="Accent4 4 2" xfId="512"/>
    <cellStyle name="百分比 4 2 2" xfId="513"/>
    <cellStyle name="Accent4 6" xfId="514"/>
    <cellStyle name="常规 2 2 6 2" xfId="515"/>
    <cellStyle name="标题 1 2 2" xfId="516"/>
    <cellStyle name="Accent4 7" xfId="517"/>
    <cellStyle name="标题 1 2 3" xfId="518"/>
    <cellStyle name="Accent4 8" xfId="519"/>
    <cellStyle name="标题 1 2 4" xfId="520"/>
    <cellStyle name="Accent5" xfId="521"/>
    <cellStyle name="常规 2 3 3 3 2" xfId="522"/>
    <cellStyle name="Accent5 - 20% 2" xfId="523"/>
    <cellStyle name="Accent5 - 20% 2 2" xfId="524"/>
    <cellStyle name="好_11大理 3" xfId="525"/>
    <cellStyle name="好_M01-1 2" xfId="526"/>
    <cellStyle name="Input [yellow] 2 2 2" xfId="527"/>
    <cellStyle name="Accent5 - 20% 3" xfId="528"/>
    <cellStyle name="好 2 2" xfId="529"/>
    <cellStyle name="Accent5 - 40%" xfId="530"/>
    <cellStyle name="常规 12" xfId="531"/>
    <cellStyle name="好 4 2" xfId="532"/>
    <cellStyle name="标题 2 3 3" xfId="533"/>
    <cellStyle name="Accent5 - 60%" xfId="534"/>
    <cellStyle name="常规 12 2" xfId="535"/>
    <cellStyle name="好 4 2 2" xfId="536"/>
    <cellStyle name="Accent5 - 60% 2" xfId="537"/>
    <cellStyle name="Category" xfId="538"/>
    <cellStyle name="Accent5 3" xfId="539"/>
    <cellStyle name="Category 2" xfId="540"/>
    <cellStyle name="标题 2 3" xfId="541"/>
    <cellStyle name="Accent5 3 2" xfId="542"/>
    <cellStyle name="Comma [0]_!!!GO" xfId="543"/>
    <cellStyle name="标题 3 3" xfId="544"/>
    <cellStyle name="Accent5 4 2" xfId="545"/>
    <cellStyle name="Accent5 5" xfId="546"/>
    <cellStyle name="差_0605石屏 2" xfId="547"/>
    <cellStyle name="汇总 2" xfId="548"/>
    <cellStyle name="Accent5 5 2" xfId="549"/>
    <cellStyle name="差_0605石屏 2 2" xfId="550"/>
    <cellStyle name="汇总 2 2" xfId="551"/>
    <cellStyle name="Accent5 7" xfId="552"/>
    <cellStyle name="汇总 4" xfId="553"/>
    <cellStyle name="标题 1 3 3" xfId="554"/>
    <cellStyle name="百分比 2 3 2 2 2" xfId="555"/>
    <cellStyle name="Accent5 8" xfId="556"/>
    <cellStyle name="汇总 5" xfId="557"/>
    <cellStyle name="标题 1 3 4" xfId="558"/>
    <cellStyle name="Accent6 - 20%" xfId="559"/>
    <cellStyle name="Accent6 - 40% 2 2" xfId="560"/>
    <cellStyle name="标题 3 4 4" xfId="561"/>
    <cellStyle name="常规 3 3 3" xfId="562"/>
    <cellStyle name="常规_2007年云南省向人大报送政府收支预算表格式编制过程表" xfId="563"/>
    <cellStyle name="ColLevel_0" xfId="564"/>
    <cellStyle name="Accent6 - 40% 3" xfId="565"/>
    <cellStyle name="Accent6 - 60% 2" xfId="566"/>
    <cellStyle name="Accent6 - 60% 3" xfId="567"/>
    <cellStyle name="Accent6 8" xfId="568"/>
    <cellStyle name="标题 1 4 4" xfId="569"/>
    <cellStyle name="Comma_!!!GO" xfId="570"/>
    <cellStyle name="百分比 2 4 3" xfId="571"/>
    <cellStyle name="标题 3 3 2" xfId="572"/>
    <cellStyle name="Currency_!!!GO" xfId="573"/>
    <cellStyle name="分级显示列_1_Book1" xfId="574"/>
    <cellStyle name="常规 13" xfId="575"/>
    <cellStyle name="好 4 3" xfId="576"/>
    <cellStyle name="标题 2 3 4" xfId="577"/>
    <cellStyle name="Currency1" xfId="578"/>
    <cellStyle name="常规 2 2 11 2" xfId="579"/>
    <cellStyle name="Date 2" xfId="580"/>
    <cellStyle name="Date 2 2" xfId="581"/>
    <cellStyle name="差_0502通海县 3" xfId="582"/>
    <cellStyle name="Dollar (zero dec)" xfId="583"/>
    <cellStyle name="百分比 5 2" xfId="584"/>
    <cellStyle name="常规 2 3 6" xfId="585"/>
    <cellStyle name="标题 2 2" xfId="586"/>
    <cellStyle name="常规 5 2 2 2" xfId="587"/>
    <cellStyle name="Grey" xfId="588"/>
    <cellStyle name="强调文字颜色 5 2 2" xfId="589"/>
    <cellStyle name="Header1" xfId="590"/>
    <cellStyle name="Header2 2 2" xfId="591"/>
    <cellStyle name="Header2 3" xfId="592"/>
    <cellStyle name="千位分隔 2 4" xfId="593"/>
    <cellStyle name="Input [yellow]" xfId="594"/>
    <cellStyle name="千位分隔 2 4 2" xfId="595"/>
    <cellStyle name="Input [yellow] 2" xfId="596"/>
    <cellStyle name="好_M01-1" xfId="597"/>
    <cellStyle name="Input [yellow] 2 2" xfId="598"/>
    <cellStyle name="Input [yellow] 2 3" xfId="599"/>
    <cellStyle name="常规 4 3 4 2" xfId="600"/>
    <cellStyle name="Input [yellow] 3" xfId="601"/>
    <cellStyle name="Input [yellow] 3 2" xfId="602"/>
    <cellStyle name="强调文字颜色 3 3" xfId="603"/>
    <cellStyle name="常规 2 10" xfId="604"/>
    <cellStyle name="Input Cells" xfId="605"/>
    <cellStyle name="Linked Cells" xfId="606"/>
    <cellStyle name="标题 6 3" xfId="607"/>
    <cellStyle name="Millares [0]_96 Risk" xfId="608"/>
    <cellStyle name="Millares_96 Risk" xfId="609"/>
    <cellStyle name="常规 2 2 2 2" xfId="610"/>
    <cellStyle name="部门 2 2" xfId="611"/>
    <cellStyle name="常规 10 41 2" xfId="612"/>
    <cellStyle name="千位分隔 2 3 2" xfId="613"/>
    <cellStyle name="Milliers [0]_!!!GO" xfId="614"/>
    <cellStyle name="Moneda [0]_96 Risk" xfId="615"/>
    <cellStyle name="数量 3" xfId="616"/>
    <cellStyle name="标题 1 2 2 2" xfId="617"/>
    <cellStyle name="Month" xfId="618"/>
    <cellStyle name="数量 3 2" xfId="619"/>
    <cellStyle name="Month 2" xfId="620"/>
    <cellStyle name="百分比 10" xfId="621"/>
    <cellStyle name="PSHeading 2" xfId="622"/>
    <cellStyle name="no dec" xfId="623"/>
    <cellStyle name="PSHeading 2 2" xfId="624"/>
    <cellStyle name="no dec 2" xfId="625"/>
    <cellStyle name="常规 450" xfId="626"/>
    <cellStyle name="PSHeading 2 2 2" xfId="627"/>
    <cellStyle name="no dec 2 2" xfId="628"/>
    <cellStyle name="PSHeading 2 3" xfId="629"/>
    <cellStyle name="no dec 3" xfId="630"/>
    <cellStyle name="百分比 3 3 2" xfId="631"/>
    <cellStyle name="Normal" xfId="632"/>
    <cellStyle name="Normal - Style1" xfId="633"/>
    <cellStyle name="Normal_!!!GO" xfId="634"/>
    <cellStyle name="百分比 2 5 2" xfId="635"/>
    <cellStyle name="输入 3 3" xfId="636"/>
    <cellStyle name="常规 2 9 3" xfId="637"/>
    <cellStyle name="PSInt" xfId="638"/>
    <cellStyle name="常规 2 4" xfId="639"/>
    <cellStyle name="per.style" xfId="640"/>
    <cellStyle name="t_HVAC Equipment (3)" xfId="641"/>
    <cellStyle name="常规 2 3 4" xfId="642"/>
    <cellStyle name="常规 94" xfId="643"/>
    <cellStyle name="Percent [2] 2" xfId="644"/>
    <cellStyle name="Percent_!!!GO" xfId="645"/>
    <cellStyle name="标题 5" xfId="646"/>
    <cellStyle name="解释性文本 2 3" xfId="647"/>
    <cellStyle name="百分比 8" xfId="648"/>
    <cellStyle name="常规 2 3 2 3 2" xfId="649"/>
    <cellStyle name="Pourcentage_pldt" xfId="650"/>
    <cellStyle name="强调文字颜色 4 2" xfId="651"/>
    <cellStyle name="PSChar 2" xfId="652"/>
    <cellStyle name="PSHeading 3 3" xfId="653"/>
    <cellStyle name="编号 2 2" xfId="654"/>
    <cellStyle name="PSDate" xfId="655"/>
    <cellStyle name="编号 2 2 2" xfId="656"/>
    <cellStyle name="PSDate 2" xfId="657"/>
    <cellStyle name="标题 4 4 2 2" xfId="658"/>
    <cellStyle name="PSDec" xfId="659"/>
    <cellStyle name="编号 4" xfId="660"/>
    <cellStyle name="常规 16 2" xfId="661"/>
    <cellStyle name="PSDec 2" xfId="662"/>
    <cellStyle name="常规 10" xfId="663"/>
    <cellStyle name="PSHeading" xfId="664"/>
    <cellStyle name="常规 451" xfId="665"/>
    <cellStyle name="PSHeading 2 2 3" xfId="666"/>
    <cellStyle name="PSHeading 2 4" xfId="667"/>
    <cellStyle name="PSHeading 3" xfId="668"/>
    <cellStyle name="常规 2 9 3 2" xfId="669"/>
    <cellStyle name="PSInt 2" xfId="670"/>
    <cellStyle name="常规 2 4 2" xfId="671"/>
    <cellStyle name="输入 3" xfId="672"/>
    <cellStyle name="常规 2 9" xfId="673"/>
    <cellStyle name="PSSpacer 2" xfId="674"/>
    <cellStyle name="sstot 2" xfId="675"/>
    <cellStyle name="Standard_AREAS" xfId="676"/>
    <cellStyle name="强调文字颜色 4 3 2" xfId="677"/>
    <cellStyle name="t 2" xfId="678"/>
    <cellStyle name="t_HVAC Equipment (3) 2" xfId="679"/>
    <cellStyle name="常规 2 3 4 2" xfId="680"/>
    <cellStyle name="百分比 2 11" xfId="681"/>
    <cellStyle name="千位分隔 2 2" xfId="682"/>
    <cellStyle name="百分比 2 3 5" xfId="683"/>
    <cellStyle name="百分比 2 11 2" xfId="684"/>
    <cellStyle name="千位分隔 3" xfId="685"/>
    <cellStyle name="标题 4 2" xfId="686"/>
    <cellStyle name="解释性文本 2 2 2" xfId="687"/>
    <cellStyle name="百分比 7 2" xfId="688"/>
    <cellStyle name="百分比 2 12" xfId="689"/>
    <cellStyle name="标题 10" xfId="690"/>
    <cellStyle name="差 4 2" xfId="691"/>
    <cellStyle name="百分比 2 2" xfId="692"/>
    <cellStyle name="汇总 4 5" xfId="693"/>
    <cellStyle name="百分比 2 2 3" xfId="694"/>
    <cellStyle name="百分比 2 2 3 2" xfId="695"/>
    <cellStyle name="百分比 2 3" xfId="696"/>
    <cellStyle name="百分比 2 3 2" xfId="697"/>
    <cellStyle name="常规 2 14" xfId="698"/>
    <cellStyle name="百分比 2 3 2 2" xfId="699"/>
    <cellStyle name="常规 2 14 2" xfId="700"/>
    <cellStyle name="百分比 2 3 2 3" xfId="701"/>
    <cellStyle name="百分比 2 3 3" xfId="702"/>
    <cellStyle name="常规 2 15" xfId="703"/>
    <cellStyle name="百分比 2 3 3 2" xfId="704"/>
    <cellStyle name="百分比 2 4" xfId="705"/>
    <cellStyle name="百分比 2 4 3 2" xfId="706"/>
    <cellStyle name="百分比 2 4 4" xfId="707"/>
    <cellStyle name="百分比 2 5" xfId="708"/>
    <cellStyle name="百分比 2 6" xfId="709"/>
    <cellStyle name="常规 15 2" xfId="710"/>
    <cellStyle name="标题 2 2 2" xfId="711"/>
    <cellStyle name="百分比 2 7" xfId="712"/>
    <cellStyle name="常规 15 3" xfId="713"/>
    <cellStyle name="好 3 2" xfId="714"/>
    <cellStyle name="标题 2 2 3" xfId="715"/>
    <cellStyle name="百分比 2 8" xfId="716"/>
    <cellStyle name="百分比 3" xfId="717"/>
    <cellStyle name="百分比 3 2" xfId="718"/>
    <cellStyle name="百分比 3 2 2" xfId="719"/>
    <cellStyle name="百分比 3 3" xfId="720"/>
    <cellStyle name="编号 2" xfId="721"/>
    <cellStyle name="百分比 3 4" xfId="722"/>
    <cellStyle name="百分比 4 2" xfId="723"/>
    <cellStyle name="常规 2 2 6" xfId="724"/>
    <cellStyle name="标题 1 2" xfId="725"/>
    <cellStyle name="百分比 6 2" xfId="726"/>
    <cellStyle name="标题 3 2" xfId="727"/>
    <cellStyle name="标题 5 2" xfId="728"/>
    <cellStyle name="百分比 8 2" xfId="729"/>
    <cellStyle name="标题 6" xfId="730"/>
    <cellStyle name="解释性文本 2 4" xfId="731"/>
    <cellStyle name="百分比 9" xfId="732"/>
    <cellStyle name="标题 6 2" xfId="733"/>
    <cellStyle name="百分比 9 2" xfId="734"/>
    <cellStyle name="标题1 4" xfId="735"/>
    <cellStyle name="捠壿_Region Orders (2)" xfId="736"/>
    <cellStyle name="编号 2 3" xfId="737"/>
    <cellStyle name="编号 3" xfId="738"/>
    <cellStyle name="汇总 3 2" xfId="739"/>
    <cellStyle name="标题 1 3 2 2" xfId="740"/>
    <cellStyle name="标题 1 5 3" xfId="741"/>
    <cellStyle name="后继超级链接 3" xfId="742"/>
    <cellStyle name="标题 2 4 2" xfId="743"/>
    <cellStyle name="常规 17 3" xfId="744"/>
    <cellStyle name="标题 1 7" xfId="745"/>
    <cellStyle name="常规 11" xfId="746"/>
    <cellStyle name="标题 2 3 2" xfId="747"/>
    <cellStyle name="常规 11 2" xfId="748"/>
    <cellStyle name="标题 2 3 2 2" xfId="749"/>
    <cellStyle name="标题 2 4" xfId="750"/>
    <cellStyle name="标题 2 4 2 2" xfId="751"/>
    <cellStyle name="标题 3 2 2 2" xfId="752"/>
    <cellStyle name="好 5 2" xfId="753"/>
    <cellStyle name="标题 2 4 3" xfId="754"/>
    <cellStyle name="好 5 3" xfId="755"/>
    <cellStyle name="标题 2 4 4" xfId="756"/>
    <cellStyle name="标题 2 5" xfId="757"/>
    <cellStyle name="常规 18 3" xfId="758"/>
    <cellStyle name="标题 2 7" xfId="759"/>
    <cellStyle name="标题 2 5 2" xfId="760"/>
    <cellStyle name="标题 2 5 3" xfId="761"/>
    <cellStyle name="常规 18 2" xfId="762"/>
    <cellStyle name="常规 5 42" xfId="763"/>
    <cellStyle name="标题 2 6" xfId="764"/>
    <cellStyle name="标题 3 2 2" xfId="765"/>
    <cellStyle name="好 5" xfId="766"/>
    <cellStyle name="标题 3 2 3" xfId="767"/>
    <cellStyle name="好 6" xfId="768"/>
    <cellStyle name="标题 3 4 3" xfId="769"/>
    <cellStyle name="标题 3 3 2 2" xfId="770"/>
    <cellStyle name="标题 3 3 3" xfId="771"/>
    <cellStyle name="商品名称 3 2" xfId="772"/>
    <cellStyle name="标题 3 3 4" xfId="773"/>
    <cellStyle name="标题 3 4" xfId="774"/>
    <cellStyle name="标题 3 4 2" xfId="775"/>
    <cellStyle name="标题 4 4 3" xfId="776"/>
    <cellStyle name="标题 3 4 2 2" xfId="777"/>
    <cellStyle name="标题 3 5" xfId="778"/>
    <cellStyle name="标题 3 5 2" xfId="779"/>
    <cellStyle name="常规 9" xfId="780"/>
    <cellStyle name="标题 3 5 3" xfId="781"/>
    <cellStyle name="常规 19 2" xfId="782"/>
    <cellStyle name="标题 3 6" xfId="783"/>
    <cellStyle name="常规 19 3" xfId="784"/>
    <cellStyle name="数量 2 2 2" xfId="785"/>
    <cellStyle name="标题 3 7" xfId="786"/>
    <cellStyle name="千位分隔 3 2" xfId="787"/>
    <cellStyle name="标题 4 2 2" xfId="788"/>
    <cellStyle name="千位分隔 3 2 2" xfId="789"/>
    <cellStyle name="标题 4 2 2 2" xfId="790"/>
    <cellStyle name="千位分隔 3 3" xfId="791"/>
    <cellStyle name="标题 4 2 3" xfId="792"/>
    <cellStyle name="标题 4 2 4" xfId="793"/>
    <cellStyle name="千位分隔 4" xfId="794"/>
    <cellStyle name="标题 4 3" xfId="795"/>
    <cellStyle name="千位分隔 4 2" xfId="796"/>
    <cellStyle name="标题 4 3 2" xfId="797"/>
    <cellStyle name="标题 4 3 2 2" xfId="798"/>
    <cellStyle name="标题 4 3 3" xfId="799"/>
    <cellStyle name="标题 4 3 4" xfId="800"/>
    <cellStyle name="千位分隔 5 2" xfId="801"/>
    <cellStyle name="标题 4 4 2" xfId="802"/>
    <cellStyle name="标题 4 4 4" xfId="803"/>
    <cellStyle name="千位分隔 6" xfId="804"/>
    <cellStyle name="标题 4 5" xfId="805"/>
    <cellStyle name="差_1110洱源" xfId="806"/>
    <cellStyle name="常规 25 2" xfId="807"/>
    <cellStyle name="千位分隔 7" xfId="808"/>
    <cellStyle name="标题 4 6" xfId="809"/>
    <cellStyle name="千位分隔 8" xfId="810"/>
    <cellStyle name="标题 4 7" xfId="811"/>
    <cellStyle name="标题 5 2 2" xfId="812"/>
    <cellStyle name="标题 5 3" xfId="813"/>
    <cellStyle name="标题 6 4" xfId="814"/>
    <cellStyle name="标题 7" xfId="815"/>
    <cellStyle name="标题 7 2" xfId="816"/>
    <cellStyle name="标题 7 2 2" xfId="817"/>
    <cellStyle name="标题 7 3" xfId="818"/>
    <cellStyle name="标题 8" xfId="819"/>
    <cellStyle name="标题 8 2" xfId="820"/>
    <cellStyle name="常规 2 7" xfId="821"/>
    <cellStyle name="输入 2" xfId="822"/>
    <cellStyle name="标题 8 3" xfId="823"/>
    <cellStyle name="常规 2 8" xfId="824"/>
    <cellStyle name="标题 9" xfId="825"/>
    <cellStyle name="常规 2 2 2 2 2 2" xfId="826"/>
    <cellStyle name="标题1" xfId="827"/>
    <cellStyle name="标题1 2" xfId="828"/>
    <cellStyle name="标题1 2 2" xfId="829"/>
    <cellStyle name="好_0605石屏 3" xfId="830"/>
    <cellStyle name="标题1 2 2 2" xfId="831"/>
    <cellStyle name="标题1 2 3" xfId="832"/>
    <cellStyle name="差 5 2" xfId="833"/>
    <cellStyle name="标题1 3" xfId="834"/>
    <cellStyle name="标题1 3 2" xfId="835"/>
    <cellStyle name="表标题" xfId="836"/>
    <cellStyle name="表标题 2" xfId="837"/>
    <cellStyle name="常规 2 2" xfId="838"/>
    <cellStyle name="部门" xfId="839"/>
    <cellStyle name="常规 2 2 2" xfId="840"/>
    <cellStyle name="部门 2" xfId="841"/>
    <cellStyle name="常规 10 41" xfId="842"/>
    <cellStyle name="常规 2 2 2 2 2" xfId="843"/>
    <cellStyle name="部门 2 2 2" xfId="844"/>
    <cellStyle name="常规 2 2 2 3" xfId="845"/>
    <cellStyle name="部门 2 3" xfId="846"/>
    <cellStyle name="常规 2 2 3" xfId="847"/>
    <cellStyle name="部门 3" xfId="848"/>
    <cellStyle name="解释性文本 5 2" xfId="849"/>
    <cellStyle name="差 2 2" xfId="850"/>
    <cellStyle name="差 2 2 2" xfId="851"/>
    <cellStyle name="解释性文本 5 3" xfId="852"/>
    <cellStyle name="差 2 3" xfId="853"/>
    <cellStyle name="差 2 4" xfId="854"/>
    <cellStyle name="差 3 2" xfId="855"/>
    <cellStyle name="差_0605石屏县" xfId="856"/>
    <cellStyle name="警告文本 6" xfId="857"/>
    <cellStyle name="差 3 2 2" xfId="858"/>
    <cellStyle name="差 3 3" xfId="859"/>
    <cellStyle name="差 3 4" xfId="860"/>
    <cellStyle name="差 4 3" xfId="861"/>
    <cellStyle name="差 4 4" xfId="862"/>
    <cellStyle name="差 5" xfId="863"/>
    <cellStyle name="差 5 3" xfId="864"/>
    <cellStyle name="差 6" xfId="865"/>
    <cellStyle name="差_0502通海县 2 2" xfId="866"/>
    <cellStyle name="常规 5 2 3" xfId="867"/>
    <cellStyle name="差 8" xfId="868"/>
    <cellStyle name="差_0502通海县" xfId="869"/>
    <cellStyle name="差_0502通海县 2" xfId="870"/>
    <cellStyle name="差_0605石屏县 2" xfId="871"/>
    <cellStyle name="差_0605石屏县 2 2" xfId="872"/>
    <cellStyle name="差_0605石屏县 3" xfId="873"/>
    <cellStyle name="差_1110洱源 2 2" xfId="874"/>
    <cellStyle name="差_11大理" xfId="875"/>
    <cellStyle name="差_11大理 2" xfId="876"/>
    <cellStyle name="差_11大理 3" xfId="877"/>
    <cellStyle name="常规 2 2 3 2 2" xfId="878"/>
    <cellStyle name="差_2007年地州资金往来对账表" xfId="879"/>
    <cellStyle name="差_2007年地州资金往来对账表 2" xfId="880"/>
    <cellStyle name="差_2007年地州资金往来对账表 2 2" xfId="881"/>
    <cellStyle name="差_2007年地州资金往来对账表 3" xfId="882"/>
    <cellStyle name="差_2008年地州对账表(国库资金）" xfId="883"/>
    <cellStyle name="常规 28" xfId="884"/>
    <cellStyle name="差_2008年地州对账表(国库资金） 2" xfId="885"/>
    <cellStyle name="适中 3" xfId="886"/>
    <cellStyle name="差_2008年地州对账表(国库资金） 2 2" xfId="887"/>
    <cellStyle name="差_Book1" xfId="888"/>
    <cellStyle name="输入 3 2" xfId="889"/>
    <cellStyle name="差_M01-1" xfId="890"/>
    <cellStyle name="常规 2 9 2" xfId="891"/>
    <cellStyle name="常规 2 3" xfId="892"/>
    <cellStyle name="昗弨_Pacific Region P&amp;L" xfId="893"/>
    <cellStyle name="输入 3 2 2" xfId="894"/>
    <cellStyle name="差_M01-1 2" xfId="895"/>
    <cellStyle name="常规 2 9 2 2" xfId="896"/>
    <cellStyle name="常规 2 3 2" xfId="897"/>
    <cellStyle name="常规 2 3 2 2" xfId="898"/>
    <cellStyle name="差_M01-1 2 2" xfId="899"/>
    <cellStyle name="常规 2 3 3" xfId="900"/>
    <cellStyle name="差_M01-1 3" xfId="901"/>
    <cellStyle name="常规 10 2" xfId="902"/>
    <cellStyle name="常规 10 2 2" xfId="903"/>
    <cellStyle name="常规 3 3 2 3" xfId="904"/>
    <cellStyle name="常规 10 2 2 2" xfId="905"/>
    <cellStyle name="汇总 6 2" xfId="906"/>
    <cellStyle name="常规 10 2 3" xfId="907"/>
    <cellStyle name="常规 10 2_报预算局：2016年云南省及省本级1-7月社保基金预算执行情况表（0823）" xfId="908"/>
    <cellStyle name="常规 10 3" xfId="909"/>
    <cellStyle name="常规 11 2 2" xfId="910"/>
    <cellStyle name="常规 11 3" xfId="911"/>
    <cellStyle name="常规 11 3 2" xfId="912"/>
    <cellStyle name="常规 430" xfId="913"/>
    <cellStyle name="常规 13 2" xfId="914"/>
    <cellStyle name="常规 14" xfId="915"/>
    <cellStyle name="好 4 4" xfId="916"/>
    <cellStyle name="常规 14 2" xfId="917"/>
    <cellStyle name="检查单元格 2 2 2" xfId="918"/>
    <cellStyle name="常规 16" xfId="919"/>
    <cellStyle name="常规 21" xfId="920"/>
    <cellStyle name="常规 4 2 2 2 2" xfId="921"/>
    <cellStyle name="常规 6 4 2" xfId="922"/>
    <cellStyle name="分级显示行_1_Book1" xfId="923"/>
    <cellStyle name="注释 4 2" xfId="924"/>
    <cellStyle name="常规 17" xfId="925"/>
    <cellStyle name="常规 22" xfId="926"/>
    <cellStyle name="注释 4 3" xfId="927"/>
    <cellStyle name="常规 18" xfId="928"/>
    <cellStyle name="常规 23" xfId="929"/>
    <cellStyle name="常规 18 2 2" xfId="930"/>
    <cellStyle name="常规 5 42 2" xfId="931"/>
    <cellStyle name="注释 4 4" xfId="932"/>
    <cellStyle name="常规 19" xfId="933"/>
    <cellStyle name="常规 24" xfId="934"/>
    <cellStyle name="常规 19 10" xfId="935"/>
    <cellStyle name="常规 19 2 2" xfId="936"/>
    <cellStyle name="适中 3 3" xfId="937"/>
    <cellStyle name="强调文字颜色 3 3 2" xfId="938"/>
    <cellStyle name="常规 2 10 2" xfId="939"/>
    <cellStyle name="常规 2 11" xfId="940"/>
    <cellStyle name="适中 4 3" xfId="941"/>
    <cellStyle name="常规 2 11 2" xfId="942"/>
    <cellStyle name="常规 2 12" xfId="943"/>
    <cellStyle name="常规 2 13" xfId="944"/>
    <cellStyle name="常规 2 13 2" xfId="945"/>
    <cellStyle name="常规 2 2 2 2 3" xfId="946"/>
    <cellStyle name="强调文字颜色 1 2" xfId="947"/>
    <cellStyle name="常规 2 2 2 4 2" xfId="948"/>
    <cellStyle name="常规 2 2 3 3 2" xfId="949"/>
    <cellStyle name="常规 2 2 5" xfId="950"/>
    <cellStyle name="数量" xfId="951"/>
    <cellStyle name="常规 2 3 2 2 2" xfId="952"/>
    <cellStyle name="数量 2" xfId="953"/>
    <cellStyle name="常规 2 3 2 2 2 2" xfId="954"/>
    <cellStyle name="常规 2 3 2 2 3" xfId="955"/>
    <cellStyle name="常规 2 3 2 3" xfId="956"/>
    <cellStyle name="常规 2 3 5" xfId="957"/>
    <cellStyle name="常规 2 3 5 2" xfId="958"/>
    <cellStyle name="常规 2 4 2 2" xfId="959"/>
    <cellStyle name="好 3" xfId="960"/>
    <cellStyle name="常规 2 4 2 2 2" xfId="961"/>
    <cellStyle name="输出 2 2 2" xfId="962"/>
    <cellStyle name="常规 2 4 2 3" xfId="963"/>
    <cellStyle name="常规 2 4 2 3 2" xfId="964"/>
    <cellStyle name="常规 2 4 3" xfId="965"/>
    <cellStyle name="常规 2 4 3 2" xfId="966"/>
    <cellStyle name="常规 2 4 4" xfId="967"/>
    <cellStyle name="常规 2 4 4 2" xfId="968"/>
    <cellStyle name="常规 7 2 2" xfId="969"/>
    <cellStyle name="常规 2 4 5" xfId="970"/>
    <cellStyle name="输入 3 4" xfId="971"/>
    <cellStyle name="常规 2 9 4" xfId="972"/>
    <cellStyle name="好_2008年地州对账表(国库资金） 2" xfId="973"/>
    <cellStyle name="常规 2 5" xfId="974"/>
    <cellStyle name="商品名称 2 3" xfId="975"/>
    <cellStyle name="好 8" xfId="976"/>
    <cellStyle name="好_2008年地州对账表(国库资金） 2 2" xfId="977"/>
    <cellStyle name="常规 2 5 2" xfId="978"/>
    <cellStyle name="检查单元格 6" xfId="979"/>
    <cellStyle name="常规 2 5 2 2" xfId="980"/>
    <cellStyle name="常规 2 5 2 2 2" xfId="981"/>
    <cellStyle name="输出 3 2 2" xfId="982"/>
    <cellStyle name="检查单元格 7" xfId="983"/>
    <cellStyle name="常规 2 5 2 3" xfId="984"/>
    <cellStyle name="千位分隔 2" xfId="985"/>
    <cellStyle name="常规 7 3 2" xfId="986"/>
    <cellStyle name="常规 2 5 5" xfId="987"/>
    <cellStyle name="好_2008年地州对账表(国库资金） 3" xfId="988"/>
    <cellStyle name="常规 2 6" xfId="989"/>
    <cellStyle name="常规 2 6 2" xfId="990"/>
    <cellStyle name="常规 2 6 2 2" xfId="991"/>
    <cellStyle name="常规 2 6 2 2 2" xfId="992"/>
    <cellStyle name="常规 2 6 3 2" xfId="993"/>
    <cellStyle name="检查单元格 3 2 2" xfId="994"/>
    <cellStyle name="常规 2 6 4" xfId="995"/>
    <cellStyle name="常规 2 6 4 2" xfId="996"/>
    <cellStyle name="常规 2 7 3" xfId="997"/>
    <cellStyle name="输入 2 2" xfId="998"/>
    <cellStyle name="常规 2 8 2" xfId="999"/>
    <cellStyle name="常规 25" xfId="1000"/>
    <cellStyle name="常规 30" xfId="1001"/>
    <cellStyle name="常规 26" xfId="1002"/>
    <cellStyle name="常规 27" xfId="1003"/>
    <cellStyle name="常规 29" xfId="1004"/>
    <cellStyle name="汇总 3 2 2 2" xfId="1005"/>
    <cellStyle name="输出 4 2" xfId="1006"/>
    <cellStyle name="常规 3" xfId="1007"/>
    <cellStyle name="输出 4 2 2" xfId="1008"/>
    <cellStyle name="常规 3 2" xfId="1009"/>
    <cellStyle name="适中 4" xfId="1010"/>
    <cellStyle name="常规 3 2 2" xfId="1011"/>
    <cellStyle name="适中 4 2" xfId="1012"/>
    <cellStyle name="常规 3 2 2 2" xfId="1013"/>
    <cellStyle name="适中 6" xfId="1014"/>
    <cellStyle name="常规 3 2 4" xfId="1015"/>
    <cellStyle name="常规 3 2 4 2" xfId="1016"/>
    <cellStyle name="常规 3 3 2 2" xfId="1017"/>
    <cellStyle name="常规 3 3 2 2 2" xfId="1018"/>
    <cellStyle name="常规 3 3 3 2" xfId="1019"/>
    <cellStyle name="常规_2007年云南省向人大报送政府收支预算表格式编制过程表 2" xfId="1020"/>
    <cellStyle name="常规 3 3 4" xfId="1021"/>
    <cellStyle name="强调 3" xfId="1022"/>
    <cellStyle name="常规 3 3 4 2" xfId="1023"/>
    <cellStyle name="常规 3 4 2" xfId="1024"/>
    <cellStyle name="检查单元格 2 4" xfId="1025"/>
    <cellStyle name="常规 3 4 2 2" xfId="1026"/>
    <cellStyle name="常规 3 5" xfId="1027"/>
    <cellStyle name="常规 3 5 2" xfId="1028"/>
    <cellStyle name="常规 3 6" xfId="1029"/>
    <cellStyle name="常规 3 6 2" xfId="1030"/>
    <cellStyle name="常规 3 7" xfId="1031"/>
    <cellStyle name="常规 3 8" xfId="1032"/>
    <cellStyle name="常规 3_Book1" xfId="1033"/>
    <cellStyle name="输出 4 3" xfId="1034"/>
    <cellStyle name="常规 4" xfId="1035"/>
    <cellStyle name="常规 4 2" xfId="1036"/>
    <cellStyle name="常规 4 2 2" xfId="1037"/>
    <cellStyle name="常规 4 4" xfId="1038"/>
    <cellStyle name="常规 4 2 2 2" xfId="1039"/>
    <cellStyle name="常规 6 4" xfId="1040"/>
    <cellStyle name="常规 4 2 3" xfId="1041"/>
    <cellStyle name="常规 4 5" xfId="1042"/>
    <cellStyle name="常规 4 2 3 2" xfId="1043"/>
    <cellStyle name="常规 7 4" xfId="1044"/>
    <cellStyle name="常规 4 2 4" xfId="1045"/>
    <cellStyle name="常规 4 6" xfId="1046"/>
    <cellStyle name="常规 4 2 4 2" xfId="1047"/>
    <cellStyle name="常规 4 6 2" xfId="1048"/>
    <cellStyle name="常规 439" xfId="1049"/>
    <cellStyle name="常规 444" xfId="1050"/>
    <cellStyle name="常规 8 4" xfId="1051"/>
    <cellStyle name="常规 4 2 5" xfId="1052"/>
    <cellStyle name="常规 4 7" xfId="1053"/>
    <cellStyle name="常规 4 3" xfId="1054"/>
    <cellStyle name="常规 4 3 2" xfId="1055"/>
    <cellStyle name="常规 5 4" xfId="1056"/>
    <cellStyle name="常规 4 3 2 2" xfId="1057"/>
    <cellStyle name="常规 5 4 2" xfId="1058"/>
    <cellStyle name="好_0605石屏" xfId="1059"/>
    <cellStyle name="常规 4 3 2 2 2" xfId="1060"/>
    <cellStyle name="常规 4 3 2 3" xfId="1061"/>
    <cellStyle name="常规 4 3 3" xfId="1062"/>
    <cellStyle name="常规 5 5" xfId="1063"/>
    <cellStyle name="常规 4 3 3 2" xfId="1064"/>
    <cellStyle name="常规 4 3 4" xfId="1065"/>
    <cellStyle name="常规 431" xfId="1066"/>
    <cellStyle name="链接单元格 2" xfId="1067"/>
    <cellStyle name="常规 432" xfId="1068"/>
    <cellStyle name="常规 448" xfId="1069"/>
    <cellStyle name="好_1110洱源 2 2" xfId="1070"/>
    <cellStyle name="常规 449" xfId="1071"/>
    <cellStyle name="常规 452" xfId="1072"/>
    <cellStyle name="常规 5 2 3 2" xfId="1073"/>
    <cellStyle name="常规 5 2 4" xfId="1074"/>
    <cellStyle name="常规 5 3 2" xfId="1075"/>
    <cellStyle name="常规 6 2 2" xfId="1076"/>
    <cellStyle name="常规 6 3" xfId="1077"/>
    <cellStyle name="常规 6 3 2" xfId="1078"/>
    <cellStyle name="常规 6 3 2 2" xfId="1079"/>
    <cellStyle name="常规 6 3 3" xfId="1080"/>
    <cellStyle name="常规 7" xfId="1081"/>
    <cellStyle name="常规 7 2" xfId="1082"/>
    <cellStyle name="常规 8" xfId="1083"/>
    <cellStyle name="注释 7" xfId="1084"/>
    <cellStyle name="常规 9 2 2" xfId="1085"/>
    <cellStyle name="常规 9 2 2 2" xfId="1086"/>
    <cellStyle name="注释 8" xfId="1087"/>
    <cellStyle name="常规 9 2 3" xfId="1088"/>
    <cellStyle name="常规 9 3 2" xfId="1089"/>
    <cellStyle name="常规 9 4" xfId="1090"/>
    <cellStyle name="常规 9 5" xfId="1091"/>
    <cellStyle name="常规 95" xfId="1092"/>
    <cellStyle name="常规_2004年基金预算(二稿)" xfId="1093"/>
    <cellStyle name="计算 2 3" xfId="1094"/>
    <cellStyle name="常规_2007年云南省向人大报送政府收支预算表格式编制过程表 2 2" xfId="1095"/>
    <cellStyle name="数量 4" xfId="1096"/>
    <cellStyle name="常规_2007年云南省向人大报送政府收支预算表格式编制过程表 2 2 2" xfId="1097"/>
    <cellStyle name="千位[0]_ 方正PC" xfId="1098"/>
    <cellStyle name="常规_表样--2016年1至7月云南省及省本级地方财政收支执行情况（国资预算）全省数据与国库一致send预算局826" xfId="1099"/>
    <cellStyle name="超级链接 3" xfId="1100"/>
    <cellStyle name="超链接 2" xfId="1101"/>
    <cellStyle name="超链接 2 2" xfId="1102"/>
    <cellStyle name="超链接 2 2 2" xfId="1103"/>
    <cellStyle name="超链接 3" xfId="1104"/>
    <cellStyle name="超链接 3 2" xfId="1105"/>
    <cellStyle name="超链接 4" xfId="1106"/>
    <cellStyle name="超链接 4 2" xfId="1107"/>
    <cellStyle name="好 2" xfId="1108"/>
    <cellStyle name="好 4" xfId="1109"/>
    <cellStyle name="好_0502通海县 2" xfId="1110"/>
    <cellStyle name="好_0502通海县 2 2" xfId="1111"/>
    <cellStyle name="好_0605石屏 2 2" xfId="1112"/>
    <cellStyle name="好_0605石屏县" xfId="1113"/>
    <cellStyle name="好_0605石屏县 2" xfId="1114"/>
    <cellStyle name="好_0605石屏县 3" xfId="1115"/>
    <cellStyle name="好_1110洱源" xfId="1116"/>
    <cellStyle name="解释性文本 4 3" xfId="1117"/>
    <cellStyle name="好_1110洱源 2" xfId="1118"/>
    <cellStyle name="解释性文本 4 4" xfId="1119"/>
    <cellStyle name="好_1110洱源 3" xfId="1120"/>
    <cellStyle name="好_11大理 2" xfId="1121"/>
    <cellStyle name="好_11大理 2 2" xfId="1122"/>
    <cellStyle name="好_2007年地州资金往来对账表" xfId="1123"/>
    <cellStyle name="好_2007年地州资金往来对账表 2" xfId="1124"/>
    <cellStyle name="好_2007年地州资金往来对账表 2 2" xfId="1125"/>
    <cellStyle name="好_Book1" xfId="1126"/>
    <cellStyle name="好_Book1 2" xfId="1127"/>
    <cellStyle name="好_M01-1 2 2" xfId="1128"/>
    <cellStyle name="后继超级链接" xfId="1129"/>
    <cellStyle name="后继超级链接 2" xfId="1130"/>
    <cellStyle name="后继超级链接 2 2" xfId="1131"/>
    <cellStyle name="汇总 2 2 2" xfId="1132"/>
    <cellStyle name="汇总 8" xfId="1133"/>
    <cellStyle name="汇总 2 2 2 2" xfId="1134"/>
    <cellStyle name="警告文本 2 2 2" xfId="1135"/>
    <cellStyle name="汇总 2 2 3" xfId="1136"/>
    <cellStyle name="检查单元格 2" xfId="1137"/>
    <cellStyle name="汇总 2 3" xfId="1138"/>
    <cellStyle name="检查单元格 2 2" xfId="1139"/>
    <cellStyle name="汇总 2 3 2" xfId="1140"/>
    <cellStyle name="检查单元格 3" xfId="1141"/>
    <cellStyle name="汇总 2 4" xfId="1142"/>
    <cellStyle name="检查单元格 3 2" xfId="1143"/>
    <cellStyle name="汇总 2 4 2" xfId="1144"/>
    <cellStyle name="检查单元格 4" xfId="1145"/>
    <cellStyle name="汇总 2 5" xfId="1146"/>
    <cellStyle name="汇总 3 2 2" xfId="1147"/>
    <cellStyle name="警告文本 3 2 2" xfId="1148"/>
    <cellStyle name="汇总 3 2 3" xfId="1149"/>
    <cellStyle name="汇总 3 3 2" xfId="1150"/>
    <cellStyle name="汇总 3 4" xfId="1151"/>
    <cellStyle name="汇总 3 4 2" xfId="1152"/>
    <cellStyle name="汇总 3 5" xfId="1153"/>
    <cellStyle name="汇总 4 2" xfId="1154"/>
    <cellStyle name="汇总 4 2 2" xfId="1155"/>
    <cellStyle name="汇总 4 2 2 2" xfId="1156"/>
    <cellStyle name="警告文本 4 2 2" xfId="1157"/>
    <cellStyle name="汇总 4 2 3" xfId="1158"/>
    <cellStyle name="汇总 4 3" xfId="1159"/>
    <cellStyle name="汇总 5 2" xfId="1160"/>
    <cellStyle name="汇总 5 2 2" xfId="1161"/>
    <cellStyle name="汇总 5 3" xfId="1162"/>
    <cellStyle name="汇总 5 3 2" xfId="1163"/>
    <cellStyle name="千分位_97-917" xfId="1164"/>
    <cellStyle name="汇总 5 4" xfId="1165"/>
    <cellStyle name="汇总 7 2" xfId="1166"/>
    <cellStyle name="汇总 8 2" xfId="1167"/>
    <cellStyle name="计算 2" xfId="1168"/>
    <cellStyle name="计算 2 2" xfId="1169"/>
    <cellStyle name="计算 2 2 2" xfId="1170"/>
    <cellStyle name="计算 2 4"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输入 8" xfId="1235"/>
    <cellStyle name="千位分隔 11" xfId="1236"/>
    <cellStyle name="千分位[0]_laroux" xfId="1237"/>
    <cellStyle name="千位_ 方正PC" xfId="1238"/>
    <cellStyle name="千位分隔 11 2" xfId="1239"/>
    <cellStyle name="千位分隔 2 2 2" xfId="1240"/>
    <cellStyle name="千位分隔 4 6" xfId="1241"/>
    <cellStyle name="千位分隔 4 6 2" xfId="1242"/>
    <cellStyle name="千位分隔 7 2" xfId="1243"/>
    <cellStyle name="千位分隔 8 2" xfId="1244"/>
    <cellStyle name="强调文字颜色 4 2 2 2" xfId="1245"/>
    <cellStyle name="千位分隔 9" xfId="1246"/>
    <cellStyle name="强调 1" xfId="1247"/>
    <cellStyle name="强调 1 2" xfId="1248"/>
    <cellStyle name="强调 2" xfId="1249"/>
    <cellStyle name="强调 3 2" xfId="1250"/>
    <cellStyle name="强调文字颜色 1 2 2" xfId="1251"/>
    <cellStyle name="强调文字颜色 1 2 2 2" xfId="1252"/>
    <cellStyle name="强调文字颜色 1 2 3" xfId="1253"/>
    <cellStyle name="强调文字颜色 6 2 2 2" xfId="1254"/>
    <cellStyle name="强调文字颜色 1 3" xfId="1255"/>
    <cellStyle name="强调文字颜色 1 3 2" xfId="1256"/>
    <cellStyle name="强调文字颜色 2 2" xfId="1257"/>
    <cellStyle name="强调文字颜色 2 2 3" xfId="1258"/>
    <cellStyle name="强调文字颜色 2 3" xfId="1259"/>
    <cellStyle name="强调文字颜色 3 2" xfId="1260"/>
    <cellStyle name="适中 2 3" xfId="1261"/>
    <cellStyle name="强调文字颜色 3 2 2" xfId="1262"/>
    <cellStyle name="强调文字颜色 3 2 2 2" xfId="1263"/>
    <cellStyle name="适中 2 4" xfId="1264"/>
    <cellStyle name="强调文字颜色 3 2 3" xfId="1265"/>
    <cellStyle name="强调文字颜色 4 2 2" xfId="1266"/>
    <cellStyle name="强调文字颜色 4 2 3" xfId="1267"/>
    <cellStyle name="强调文字颜色 5 2" xfId="1268"/>
    <cellStyle name="强调文字颜色 5 3" xfId="1269"/>
    <cellStyle name="强调文字颜色 5 3 2" xfId="1270"/>
    <cellStyle name="强调文字颜色 6 2" xfId="1271"/>
    <cellStyle name="强调文字颜色 6 2 2" xfId="1272"/>
    <cellStyle name="强调文字颜色 6 2 3" xfId="1273"/>
    <cellStyle name="强调文字颜色 6 3" xfId="1274"/>
    <cellStyle name="强调文字颜色 6 3 2" xfId="1275"/>
    <cellStyle name="日期 2 2 2" xfId="1276"/>
    <cellStyle name="日期 2 3" xfId="1277"/>
    <cellStyle name="日期 3 2" xfId="1278"/>
    <cellStyle name="日期 4" xfId="1279"/>
    <cellStyle name="商品名称" xfId="1280"/>
    <cellStyle name="商品名称 2" xfId="1281"/>
    <cellStyle name="商品名称 2 2 2" xfId="1282"/>
    <cellStyle name="商品名称 3" xfId="1283"/>
    <cellStyle name="适中 2" xfId="1284"/>
    <cellStyle name="适中 3 2" xfId="1285"/>
    <cellStyle name="适中 3 2 2" xfId="1286"/>
    <cellStyle name="适中 3 4" xfId="1287"/>
    <cellStyle name="适中 4 2 2" xfId="1288"/>
    <cellStyle name="适中 4 4" xfId="1289"/>
    <cellStyle name="输出 2" xfId="1290"/>
    <cellStyle name="输出 2 2" xfId="1291"/>
    <cellStyle name="输出 2 3" xfId="1292"/>
    <cellStyle name="输出 2 4" xfId="1293"/>
    <cellStyle name="输出 3" xfId="1294"/>
    <cellStyle name="输出 3 2" xfId="1295"/>
    <cellStyle name="输出 4" xfId="1296"/>
    <cellStyle name="输出 5" xfId="1297"/>
    <cellStyle name="寘嬫愗傝_Region Orders (2)" xfId="1298"/>
    <cellStyle name="输出 5 2" xfId="1299"/>
    <cellStyle name="输出 5 3" xfId="1300"/>
    <cellStyle name="输出 6" xfId="1301"/>
    <cellStyle name="输出 7" xfId="1302"/>
    <cellStyle name="输出 8" xfId="1303"/>
    <cellStyle name="输入 2 2 2" xfId="1304"/>
    <cellStyle name="输入 2 3" xfId="1305"/>
    <cellStyle name="输入 4 4" xfId="1306"/>
    <cellStyle name="输入 5" xfId="1307"/>
    <cellStyle name="输入 5 2" xfId="1308"/>
    <cellStyle name="输入 5 3" xfId="1309"/>
    <cellStyle name="输入 6" xfId="1310"/>
    <cellStyle name="输入 7" xfId="1311"/>
    <cellStyle name="数量 2 2" xfId="1312"/>
    <cellStyle name="数量 2 3" xfId="1313"/>
    <cellStyle name="未定义" xfId="1314"/>
    <cellStyle name="样式 1" xfId="1315"/>
    <cellStyle name="寘嬫愗傝 [0.00]_Region Orders (2)" xfId="1316"/>
    <cellStyle name="注释 2 2" xfId="1317"/>
    <cellStyle name="注释 2 2 2" xfId="1318"/>
    <cellStyle name="注释 2 3" xfId="1319"/>
    <cellStyle name="注释 2 4" xfId="1320"/>
    <cellStyle name="注释 3" xfId="1321"/>
    <cellStyle name="注释 3 2" xfId="1322"/>
    <cellStyle name="注释 3 2 2" xfId="1323"/>
    <cellStyle name="注释 3 3" xfId="1324"/>
    <cellStyle name="注释 3 4" xfId="1325"/>
    <cellStyle name="注释 4" xfId="1326"/>
    <cellStyle name="注释 5" xfId="1327"/>
    <cellStyle name="注释 5 2" xfId="1328"/>
    <cellStyle name="注释 5 3" xfId="1329"/>
    <cellStyle name="注释 6" xfId="1330"/>
  </cellStyles>
  <dxfs count="6">
    <dxf>
      <font>
        <color indexed="9"/>
      </font>
    </dxf>
    <dxf>
      <font>
        <b val="1"/>
        <i val="0"/>
      </font>
    </dxf>
    <dxf>
      <font>
        <b val="0"/>
        <i val="0"/>
        <color indexed="9"/>
      </font>
    </dxf>
    <dxf>
      <font>
        <b val="0"/>
        <color indexed="9"/>
      </font>
    </dxf>
    <dxf>
      <font>
        <b val="0"/>
        <i val="0"/>
        <color indexed="10"/>
      </font>
    </dxf>
    <dxf>
      <font>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externalLink" Target="externalLinks/externalLink4.xml"/><Relationship Id="rId37" Type="http://schemas.openxmlformats.org/officeDocument/2006/relationships/externalLink" Target="externalLinks/externalLink3.xml"/><Relationship Id="rId36" Type="http://schemas.openxmlformats.org/officeDocument/2006/relationships/externalLink" Target="externalLinks/externalLink2.xml"/><Relationship Id="rId35" Type="http://schemas.openxmlformats.org/officeDocument/2006/relationships/externalLink" Target="externalLinks/externalLink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2</xdr:row>
      <xdr:rowOff>0</xdr:rowOff>
    </xdr:from>
    <xdr:to>
      <xdr:col>7</xdr:col>
      <xdr:colOff>0</xdr:colOff>
      <xdr:row>2</xdr:row>
      <xdr:rowOff>15240</xdr:rowOff>
    </xdr:to>
    <xdr:cxnSp>
      <xdr:nvCxnSpPr>
        <xdr:cNvPr id="2" name="直接连接符 1"/>
        <xdr:cNvCxnSpPr/>
      </xdr:nvCxnSpPr>
      <xdr:spPr>
        <a:xfrm>
          <a:off x="10534650" y="826770"/>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xdr:row>
      <xdr:rowOff>0</xdr:rowOff>
    </xdr:from>
    <xdr:to>
      <xdr:col>0</xdr:col>
      <xdr:colOff>0</xdr:colOff>
      <xdr:row>2</xdr:row>
      <xdr:rowOff>15240</xdr:rowOff>
    </xdr:to>
    <xdr:cxnSp>
      <xdr:nvCxnSpPr>
        <xdr:cNvPr id="2" name="直接连接符 1"/>
        <xdr:cNvCxnSpPr/>
      </xdr:nvCxnSpPr>
      <xdr:spPr>
        <a:xfrm>
          <a:off x="0"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xdr:row>
      <xdr:rowOff>0</xdr:rowOff>
    </xdr:from>
    <xdr:to>
      <xdr:col>7</xdr:col>
      <xdr:colOff>0</xdr:colOff>
      <xdr:row>2</xdr:row>
      <xdr:rowOff>15240</xdr:rowOff>
    </xdr:to>
    <xdr:cxnSp>
      <xdr:nvCxnSpPr>
        <xdr:cNvPr id="4" name="直接连接符 3"/>
        <xdr:cNvCxnSpPr/>
      </xdr:nvCxnSpPr>
      <xdr:spPr>
        <a:xfrm>
          <a:off x="10534650" y="812165"/>
          <a:ext cx="0" cy="15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22&#24180;&#39044;&#31639;&#25253;&#21578;&#38468;&#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044;&#31639;&#36164;&#26009;\2022&#24180;&#31639;\&#25253;&#21578;&#21644;&#35831;&#31034;\&#25253;&#21578;\&#25253;&#21578;&#21644;&#38468;&#34920;\2022&#24180;&#25253;&#21578;&#38468;&#34920;&#65288;&#20538;&#21048;&#3492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合计"/>
      <sheetName val="行政区划"/>
      <sheetName val="Sheet1"/>
      <sheetName val="eqpmad2"/>
      <sheetName val="人员支出"/>
      <sheetName val="财政供养人员增幅"/>
      <sheetName val="P1012001"/>
      <sheetName val="中小学生"/>
      <sheetName val="本年收入合计"/>
      <sheetName val="C01-1"/>
      <sheetName val="省本级收入预计"/>
      <sheetName val="农业用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01-1"/>
      <sheetName val="01-2"/>
      <sheetName val="02"/>
      <sheetName val="03"/>
      <sheetName val="04"/>
      <sheetName val="05"/>
      <sheetName val="06"/>
      <sheetName val="7"/>
      <sheetName val="8"/>
      <sheetName val="9"/>
      <sheetName val="10-1"/>
      <sheetName val="10-2"/>
      <sheetName val="11"/>
      <sheetName val="12-1"/>
      <sheetName val="12-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s>
    <sheetDataSet>
      <sheetData sheetId="0"/>
      <sheetData sheetId="1"/>
      <sheetData sheetId="2"/>
      <sheetData sheetId="3"/>
      <sheetData sheetId="4"/>
      <sheetData sheetId="5"/>
      <sheetData sheetId="6">
        <row r="5">
          <cell r="A5">
            <v>207</v>
          </cell>
          <cell r="B5" t="str">
            <v>一、文化旅游体育与传媒支出</v>
          </cell>
          <cell r="C5">
            <v>0</v>
          </cell>
          <cell r="D5">
            <v>0</v>
          </cell>
        </row>
        <row r="6">
          <cell r="A6">
            <v>20707</v>
          </cell>
          <cell r="B6" t="str">
            <v>国家电影事业发展专项资金安排的支出</v>
          </cell>
          <cell r="C6">
            <v>0</v>
          </cell>
          <cell r="D6">
            <v>0</v>
          </cell>
        </row>
        <row r="7">
          <cell r="A7">
            <v>2070701</v>
          </cell>
          <cell r="B7" t="str">
            <v>资助国产影片放映</v>
          </cell>
        </row>
        <row r="8">
          <cell r="A8">
            <v>2070702</v>
          </cell>
          <cell r="B8" t="str">
            <v>资助影院建设</v>
          </cell>
        </row>
        <row r="9">
          <cell r="A9">
            <v>2070703</v>
          </cell>
          <cell r="B9" t="str">
            <v>资助少数民族语电影译制</v>
          </cell>
        </row>
        <row r="10">
          <cell r="A10">
            <v>2070704</v>
          </cell>
          <cell r="B10" t="str">
            <v>购买农村电影公益性放映版权服务</v>
          </cell>
        </row>
        <row r="11">
          <cell r="A11">
            <v>2070799</v>
          </cell>
          <cell r="B11" t="str">
            <v>其他国家电影事业发展专项资金支出</v>
          </cell>
        </row>
        <row r="12">
          <cell r="A12">
            <v>20709</v>
          </cell>
          <cell r="B12" t="str">
            <v>旅游发展基金支出</v>
          </cell>
          <cell r="C12">
            <v>0</v>
          </cell>
          <cell r="D12">
            <v>0</v>
          </cell>
        </row>
        <row r="13">
          <cell r="A13">
            <v>2070901</v>
          </cell>
          <cell r="B13" t="str">
            <v>宣传促销</v>
          </cell>
        </row>
        <row r="14">
          <cell r="A14">
            <v>2070902</v>
          </cell>
          <cell r="B14" t="str">
            <v>行业规划</v>
          </cell>
        </row>
        <row r="15">
          <cell r="A15">
            <v>2070903</v>
          </cell>
          <cell r="B15" t="str">
            <v>旅游事业补助</v>
          </cell>
        </row>
        <row r="16">
          <cell r="A16">
            <v>2070904</v>
          </cell>
          <cell r="B16" t="str">
            <v>地方旅游开发项目补助</v>
          </cell>
        </row>
        <row r="17">
          <cell r="A17">
            <v>2070999</v>
          </cell>
          <cell r="B17" t="str">
            <v>其他旅游发展基金支出</v>
          </cell>
        </row>
        <row r="18">
          <cell r="A18">
            <v>20710</v>
          </cell>
          <cell r="B18" t="str">
            <v>国家电影事业发展专项资金对应专项债务收入安排的支出</v>
          </cell>
          <cell r="C18">
            <v>0</v>
          </cell>
        </row>
        <row r="19">
          <cell r="A19">
            <v>2071001</v>
          </cell>
          <cell r="B19" t="str">
            <v>资助城市影院</v>
          </cell>
        </row>
        <row r="20">
          <cell r="A20">
            <v>2071099</v>
          </cell>
          <cell r="B20" t="str">
            <v>其他国家电影事业发展专项资金对应专项债务收入支出</v>
          </cell>
        </row>
        <row r="21">
          <cell r="A21">
            <v>208</v>
          </cell>
          <cell r="B21" t="str">
            <v>二、社会保障和就业支出</v>
          </cell>
          <cell r="C21">
            <v>344</v>
          </cell>
          <cell r="D21">
            <v>345</v>
          </cell>
        </row>
        <row r="22">
          <cell r="A22">
            <v>20822</v>
          </cell>
          <cell r="B22" t="str">
            <v>大中型水库移民后期扶持基金支出</v>
          </cell>
          <cell r="C22">
            <v>344</v>
          </cell>
          <cell r="D22">
            <v>345</v>
          </cell>
        </row>
        <row r="23">
          <cell r="A23">
            <v>2082201</v>
          </cell>
          <cell r="B23" t="str">
            <v>移民补助</v>
          </cell>
          <cell r="C23">
            <v>344</v>
          </cell>
          <cell r="D23">
            <v>345</v>
          </cell>
        </row>
        <row r="24">
          <cell r="A24">
            <v>2082202</v>
          </cell>
          <cell r="B24" t="str">
            <v>基础设施建设和经济发展</v>
          </cell>
        </row>
        <row r="25">
          <cell r="A25">
            <v>2082299</v>
          </cell>
          <cell r="B25" t="str">
            <v>其他大中型水库移民后期扶持基金支出</v>
          </cell>
        </row>
        <row r="26">
          <cell r="A26">
            <v>20823</v>
          </cell>
          <cell r="B26" t="str">
            <v>小型水库移民扶助基金安排的支出</v>
          </cell>
          <cell r="C26">
            <v>0</v>
          </cell>
          <cell r="D26">
            <v>0</v>
          </cell>
        </row>
        <row r="27">
          <cell r="A27">
            <v>2082301</v>
          </cell>
          <cell r="B27" t="str">
            <v>移民补助</v>
          </cell>
        </row>
        <row r="28">
          <cell r="A28">
            <v>2082302</v>
          </cell>
          <cell r="B28" t="str">
            <v>基础设施建设和经济发展</v>
          </cell>
        </row>
        <row r="29">
          <cell r="A29">
            <v>2082399</v>
          </cell>
          <cell r="B29" t="str">
            <v>其他小型水库移民扶助基金支出</v>
          </cell>
        </row>
        <row r="30">
          <cell r="A30">
            <v>20829</v>
          </cell>
          <cell r="B30" t="str">
            <v>小型水库移民扶助基金对应专项债务收入安排的支出</v>
          </cell>
          <cell r="C30">
            <v>0</v>
          </cell>
        </row>
        <row r="31">
          <cell r="A31">
            <v>2082901</v>
          </cell>
          <cell r="B31" t="str">
            <v>基础设施建设和经济发展</v>
          </cell>
        </row>
        <row r="32">
          <cell r="A32">
            <v>2082999</v>
          </cell>
          <cell r="B32" t="str">
            <v>其他小型水库移民扶助基金对应专项债务收入安排的支出</v>
          </cell>
        </row>
        <row r="33">
          <cell r="A33">
            <v>211</v>
          </cell>
          <cell r="B33" t="str">
            <v>三、节能环保支出</v>
          </cell>
          <cell r="C33">
            <v>0</v>
          </cell>
          <cell r="D33">
            <v>0</v>
          </cell>
        </row>
        <row r="34">
          <cell r="A34">
            <v>21160</v>
          </cell>
          <cell r="B34" t="str">
            <v>可再生能源电价附加收入安排的支出</v>
          </cell>
          <cell r="C34">
            <v>0</v>
          </cell>
          <cell r="D34">
            <v>0</v>
          </cell>
        </row>
        <row r="35">
          <cell r="A35">
            <v>2116001</v>
          </cell>
          <cell r="B35" t="str">
            <v>风力发电补助</v>
          </cell>
        </row>
        <row r="36">
          <cell r="A36">
            <v>2116002</v>
          </cell>
          <cell r="B36" t="str">
            <v>太阳能发电补助</v>
          </cell>
        </row>
        <row r="37">
          <cell r="A37">
            <v>2116003</v>
          </cell>
          <cell r="B37" t="str">
            <v>生物质能发电补助</v>
          </cell>
        </row>
        <row r="38">
          <cell r="A38">
            <v>2116099</v>
          </cell>
          <cell r="B38" t="str">
            <v>其他可再生能源电价附加收入安排的支出</v>
          </cell>
        </row>
        <row r="39">
          <cell r="A39">
            <v>21161</v>
          </cell>
          <cell r="B39" t="str">
            <v>废弃电器电子产品处理基金支出</v>
          </cell>
          <cell r="C39">
            <v>0</v>
          </cell>
          <cell r="D39">
            <v>0</v>
          </cell>
        </row>
        <row r="40">
          <cell r="A40">
            <v>2116101</v>
          </cell>
          <cell r="B40" t="str">
            <v>回收处理费用补贴</v>
          </cell>
        </row>
        <row r="41">
          <cell r="A41">
            <v>2116102</v>
          </cell>
          <cell r="B41" t="str">
            <v>信息系统建设</v>
          </cell>
        </row>
        <row r="42">
          <cell r="A42">
            <v>2116103</v>
          </cell>
          <cell r="B42" t="str">
            <v>基金征管经费</v>
          </cell>
        </row>
        <row r="43">
          <cell r="A43">
            <v>2116104</v>
          </cell>
          <cell r="B43" t="str">
            <v>其他废弃电器电子产品处理基金支出</v>
          </cell>
        </row>
        <row r="44">
          <cell r="A44">
            <v>212</v>
          </cell>
          <cell r="B44" t="str">
            <v>四、城乡社区支出</v>
          </cell>
          <cell r="C44">
            <v>1024</v>
          </cell>
          <cell r="D44">
            <v>1500</v>
          </cell>
        </row>
        <row r="45">
          <cell r="A45">
            <v>21208</v>
          </cell>
          <cell r="B45" t="str">
            <v>国有土地使用权出让收入安排的支出</v>
          </cell>
          <cell r="C45">
            <v>23</v>
          </cell>
          <cell r="D45">
            <v>300</v>
          </cell>
        </row>
        <row r="46">
          <cell r="A46">
            <v>2120801</v>
          </cell>
          <cell r="B46" t="str">
            <v>征地和拆迁补偿支出</v>
          </cell>
        </row>
        <row r="47">
          <cell r="A47">
            <v>2120802</v>
          </cell>
          <cell r="B47" t="str">
            <v>土地开发支出</v>
          </cell>
        </row>
        <row r="48">
          <cell r="A48">
            <v>2120801</v>
          </cell>
          <cell r="B48" t="str">
            <v>征地和拆迁补偿支出</v>
          </cell>
        </row>
        <row r="48">
          <cell r="D48">
            <v>300</v>
          </cell>
        </row>
        <row r="49">
          <cell r="A49">
            <v>2120803</v>
          </cell>
          <cell r="B49" t="str">
            <v>城市建设支出</v>
          </cell>
          <cell r="C49">
            <v>23</v>
          </cell>
        </row>
        <row r="50">
          <cell r="A50">
            <v>2120804</v>
          </cell>
          <cell r="B50" t="str">
            <v>农村基础设施建设支出</v>
          </cell>
        </row>
        <row r="51">
          <cell r="A51">
            <v>2120805</v>
          </cell>
          <cell r="B51" t="str">
            <v>补助被征地农民支出</v>
          </cell>
        </row>
        <row r="52">
          <cell r="A52">
            <v>2120806</v>
          </cell>
          <cell r="B52" t="str">
            <v>土地出让业务支出</v>
          </cell>
        </row>
        <row r="53">
          <cell r="A53">
            <v>2120807</v>
          </cell>
          <cell r="B53" t="str">
            <v>廉租住房支出</v>
          </cell>
        </row>
        <row r="54">
          <cell r="A54">
            <v>2120809</v>
          </cell>
          <cell r="B54" t="str">
            <v>支付破产或改制企业职工安置费</v>
          </cell>
        </row>
        <row r="55">
          <cell r="A55">
            <v>2120810</v>
          </cell>
          <cell r="B55" t="str">
            <v>棚户区改造支出</v>
          </cell>
        </row>
        <row r="56">
          <cell r="A56">
            <v>2120811</v>
          </cell>
          <cell r="B56" t="str">
            <v>公共租赁住房支出</v>
          </cell>
        </row>
        <row r="57">
          <cell r="A57">
            <v>2120813</v>
          </cell>
          <cell r="B57" t="str">
            <v>保障性住房租金补贴</v>
          </cell>
        </row>
        <row r="58">
          <cell r="A58">
            <v>2120899</v>
          </cell>
          <cell r="B58" t="str">
            <v>其他国有土地使用权出让收入安排的支出</v>
          </cell>
        </row>
        <row r="59">
          <cell r="A59">
            <v>21210</v>
          </cell>
          <cell r="B59" t="str">
            <v>国有土地收益基金安排的支出</v>
          </cell>
          <cell r="C59">
            <v>0</v>
          </cell>
          <cell r="D59">
            <v>0</v>
          </cell>
        </row>
        <row r="60">
          <cell r="A60">
            <v>2121001</v>
          </cell>
          <cell r="B60" t="str">
            <v>征地和拆迁补偿支出</v>
          </cell>
        </row>
        <row r="61">
          <cell r="A61">
            <v>2121002</v>
          </cell>
          <cell r="B61" t="str">
            <v>土地开发支出</v>
          </cell>
        </row>
        <row r="62">
          <cell r="A62">
            <v>2121099</v>
          </cell>
          <cell r="B62" t="str">
            <v>其他国有土地收益基金支出</v>
          </cell>
        </row>
        <row r="63">
          <cell r="A63">
            <v>21211</v>
          </cell>
          <cell r="B63" t="str">
            <v>农业土地开发资金安排的支出</v>
          </cell>
        </row>
        <row r="64">
          <cell r="A64">
            <v>21213</v>
          </cell>
          <cell r="B64" t="str">
            <v>城市基础设施配套费安排的支出</v>
          </cell>
          <cell r="C64">
            <v>515</v>
          </cell>
          <cell r="D64">
            <v>600</v>
          </cell>
        </row>
        <row r="65">
          <cell r="A65">
            <v>2121301</v>
          </cell>
          <cell r="B65" t="str">
            <v>城市公共设施</v>
          </cell>
          <cell r="C65">
            <v>515</v>
          </cell>
          <cell r="D65">
            <v>600</v>
          </cell>
        </row>
        <row r="66">
          <cell r="A66">
            <v>2121302</v>
          </cell>
          <cell r="B66" t="str">
            <v>城市环境卫生</v>
          </cell>
        </row>
        <row r="67">
          <cell r="A67">
            <v>2121303</v>
          </cell>
          <cell r="B67" t="str">
            <v>公有房屋</v>
          </cell>
        </row>
        <row r="68">
          <cell r="A68">
            <v>2121304</v>
          </cell>
          <cell r="B68" t="str">
            <v>城市防洪</v>
          </cell>
        </row>
        <row r="69">
          <cell r="A69">
            <v>2121399</v>
          </cell>
          <cell r="B69" t="str">
            <v>其他城市基础设施配套费安排的支出</v>
          </cell>
        </row>
        <row r="70">
          <cell r="A70">
            <v>21214</v>
          </cell>
          <cell r="B70" t="str">
            <v>污水处理费安排的支出</v>
          </cell>
          <cell r="C70">
            <v>486</v>
          </cell>
          <cell r="D70">
            <v>600</v>
          </cell>
        </row>
        <row r="71">
          <cell r="A71">
            <v>2121401</v>
          </cell>
          <cell r="B71" t="str">
            <v>污水处理设施建设和运营</v>
          </cell>
          <cell r="C71">
            <v>486</v>
          </cell>
          <cell r="D71">
            <v>600</v>
          </cell>
        </row>
        <row r="72">
          <cell r="A72">
            <v>2121402</v>
          </cell>
          <cell r="B72" t="str">
            <v>代征手续费</v>
          </cell>
        </row>
        <row r="73">
          <cell r="A73">
            <v>2121499</v>
          </cell>
          <cell r="B73" t="str">
            <v>其他污水处理费安排的支出</v>
          </cell>
        </row>
        <row r="74">
          <cell r="A74">
            <v>21215</v>
          </cell>
          <cell r="B74" t="str">
            <v>土地储备专项债券收入安排的支出</v>
          </cell>
          <cell r="C74">
            <v>0</v>
          </cell>
          <cell r="D74">
            <v>0</v>
          </cell>
        </row>
        <row r="75">
          <cell r="A75">
            <v>2121501</v>
          </cell>
          <cell r="B75" t="str">
            <v>征地和拆迁补偿支出</v>
          </cell>
        </row>
        <row r="76">
          <cell r="A76">
            <v>2121502</v>
          </cell>
          <cell r="B76" t="str">
            <v>土地开发支出</v>
          </cell>
        </row>
        <row r="77">
          <cell r="A77">
            <v>2121599</v>
          </cell>
          <cell r="B77" t="str">
            <v>其他土地储备专项债券收入安排的支出</v>
          </cell>
        </row>
        <row r="78">
          <cell r="A78">
            <v>21216</v>
          </cell>
          <cell r="B78" t="str">
            <v>棚户区改造专项债券收入安排的支出</v>
          </cell>
          <cell r="C78">
            <v>0</v>
          </cell>
          <cell r="D78">
            <v>0</v>
          </cell>
        </row>
        <row r="79">
          <cell r="A79">
            <v>2121601</v>
          </cell>
          <cell r="B79" t="str">
            <v>征地和拆迁补偿支出</v>
          </cell>
        </row>
        <row r="80">
          <cell r="A80">
            <v>2121602</v>
          </cell>
          <cell r="B80" t="str">
            <v>土地开发支出</v>
          </cell>
        </row>
        <row r="81">
          <cell r="A81">
            <v>2121699</v>
          </cell>
          <cell r="B81" t="str">
            <v>其他棚户区改造专项债券收入安排的支出</v>
          </cell>
        </row>
        <row r="82">
          <cell r="A82">
            <v>21217</v>
          </cell>
          <cell r="B82" t="str">
            <v>城市基础设施配套费对应专项债务收入安排的支出</v>
          </cell>
          <cell r="C82">
            <v>0</v>
          </cell>
          <cell r="D82">
            <v>0</v>
          </cell>
        </row>
        <row r="83">
          <cell r="A83">
            <v>2121701</v>
          </cell>
          <cell r="B83" t="str">
            <v>城市公共设施</v>
          </cell>
        </row>
        <row r="84">
          <cell r="A84">
            <v>2121702</v>
          </cell>
          <cell r="B84" t="str">
            <v>城市环境卫生</v>
          </cell>
        </row>
        <row r="85">
          <cell r="A85">
            <v>2121703</v>
          </cell>
          <cell r="B85" t="str">
            <v>公有房屋</v>
          </cell>
        </row>
        <row r="86">
          <cell r="A86">
            <v>2121704</v>
          </cell>
          <cell r="B86" t="str">
            <v>城市防洪</v>
          </cell>
        </row>
        <row r="87">
          <cell r="A87">
            <v>2121799</v>
          </cell>
          <cell r="B87" t="str">
            <v>其他城市基础设施配套费对应专项债务收入安排的支出</v>
          </cell>
        </row>
        <row r="88">
          <cell r="A88">
            <v>21218</v>
          </cell>
          <cell r="B88" t="str">
            <v>污水处理费对应专项债务收入安排的支出</v>
          </cell>
          <cell r="C88">
            <v>0</v>
          </cell>
          <cell r="D88">
            <v>0</v>
          </cell>
        </row>
        <row r="89">
          <cell r="A89">
            <v>2121801</v>
          </cell>
          <cell r="B89" t="str">
            <v>污水处理设施建设和运营</v>
          </cell>
        </row>
        <row r="90">
          <cell r="A90">
            <v>2121899</v>
          </cell>
          <cell r="B90" t="str">
            <v>其他污水处理费对应专项债务收入安排的支出</v>
          </cell>
        </row>
        <row r="91">
          <cell r="A91">
            <v>21219</v>
          </cell>
          <cell r="B91" t="str">
            <v>国有土地使用权出让收入对应专项债务收入安排的支出</v>
          </cell>
          <cell r="C91">
            <v>0</v>
          </cell>
          <cell r="D91">
            <v>0</v>
          </cell>
        </row>
        <row r="92">
          <cell r="A92">
            <v>2121901</v>
          </cell>
          <cell r="B92" t="str">
            <v>征地和拆迁补偿支出</v>
          </cell>
        </row>
        <row r="93">
          <cell r="A93">
            <v>2121902</v>
          </cell>
          <cell r="B93" t="str">
            <v>土地开发支出</v>
          </cell>
        </row>
        <row r="94">
          <cell r="A94">
            <v>2121903</v>
          </cell>
          <cell r="B94" t="str">
            <v>城市建设支出</v>
          </cell>
        </row>
        <row r="95">
          <cell r="A95">
            <v>2121904</v>
          </cell>
          <cell r="B95" t="str">
            <v>农村基础设施建设支出</v>
          </cell>
        </row>
        <row r="96">
          <cell r="A96">
            <v>2121905</v>
          </cell>
          <cell r="B96" t="str">
            <v>廉租住房支出</v>
          </cell>
        </row>
        <row r="97">
          <cell r="A97">
            <v>2121906</v>
          </cell>
          <cell r="B97" t="str">
            <v>棚户区改造支出</v>
          </cell>
        </row>
        <row r="98">
          <cell r="A98">
            <v>2121907</v>
          </cell>
          <cell r="B98" t="str">
            <v>公共租赁住房支出</v>
          </cell>
        </row>
        <row r="99">
          <cell r="A99">
            <v>2121999</v>
          </cell>
          <cell r="B99" t="str">
            <v>其他国有土地使用权出让收入对应专项债务收入安排的支出</v>
          </cell>
        </row>
        <row r="100">
          <cell r="A100">
            <v>213</v>
          </cell>
          <cell r="B100" t="str">
            <v>五、农林水支出</v>
          </cell>
          <cell r="C100">
            <v>1668</v>
          </cell>
          <cell r="D100">
            <v>1930</v>
          </cell>
        </row>
        <row r="101">
          <cell r="A101">
            <v>21366</v>
          </cell>
          <cell r="B101" t="str">
            <v>大中型水库库区基金安排的支出</v>
          </cell>
          <cell r="C101">
            <v>1668</v>
          </cell>
          <cell r="D101">
            <v>1930</v>
          </cell>
        </row>
        <row r="102">
          <cell r="A102">
            <v>2136601</v>
          </cell>
          <cell r="B102" t="str">
            <v>基础设施建设和经济发展</v>
          </cell>
          <cell r="C102">
            <v>963</v>
          </cell>
          <cell r="D102">
            <v>965</v>
          </cell>
        </row>
        <row r="103">
          <cell r="A103">
            <v>2136602</v>
          </cell>
          <cell r="B103" t="str">
            <v>解决移民遗留问题</v>
          </cell>
          <cell r="C103">
            <v>622</v>
          </cell>
          <cell r="D103">
            <v>820</v>
          </cell>
        </row>
        <row r="104">
          <cell r="A104">
            <v>2136603</v>
          </cell>
          <cell r="B104" t="str">
            <v>库区防护工程维护</v>
          </cell>
        </row>
        <row r="105">
          <cell r="A105">
            <v>2136699</v>
          </cell>
          <cell r="B105" t="str">
            <v>其他大中型水库库区基金支出</v>
          </cell>
          <cell r="C105">
            <v>83</v>
          </cell>
          <cell r="D105">
            <v>145</v>
          </cell>
        </row>
        <row r="106">
          <cell r="A106">
            <v>21367</v>
          </cell>
          <cell r="B106" t="str">
            <v>三峡水库库区基金支出</v>
          </cell>
          <cell r="C106">
            <v>0</v>
          </cell>
          <cell r="D106">
            <v>0</v>
          </cell>
        </row>
        <row r="107">
          <cell r="A107">
            <v>2136701</v>
          </cell>
          <cell r="B107" t="str">
            <v>基础设施建设和经济发展</v>
          </cell>
        </row>
        <row r="108">
          <cell r="A108">
            <v>2136702</v>
          </cell>
          <cell r="B108" t="str">
            <v>解决移民遗留问题</v>
          </cell>
        </row>
        <row r="109">
          <cell r="A109">
            <v>2136703</v>
          </cell>
          <cell r="B109" t="str">
            <v>库区维护和管理</v>
          </cell>
        </row>
        <row r="110">
          <cell r="A110">
            <v>2136799</v>
          </cell>
          <cell r="B110" t="str">
            <v>其他三峡水库库区基金支出</v>
          </cell>
        </row>
        <row r="111">
          <cell r="A111">
            <v>21369</v>
          </cell>
          <cell r="B111" t="str">
            <v>国家重大水利工程建设基金安排的支出</v>
          </cell>
          <cell r="C111">
            <v>0</v>
          </cell>
          <cell r="D111">
            <v>0</v>
          </cell>
        </row>
        <row r="112">
          <cell r="A112">
            <v>2136901</v>
          </cell>
          <cell r="B112" t="str">
            <v>南水北调工程建设</v>
          </cell>
        </row>
        <row r="113">
          <cell r="A113">
            <v>2136902</v>
          </cell>
          <cell r="B113" t="str">
            <v>三峡后续工作</v>
          </cell>
        </row>
        <row r="114">
          <cell r="A114">
            <v>2136903</v>
          </cell>
          <cell r="B114" t="str">
            <v>地方重大水利工程建设</v>
          </cell>
        </row>
        <row r="115">
          <cell r="A115">
            <v>2136999</v>
          </cell>
          <cell r="B115" t="str">
            <v>其他重大水利工程建设基金支出</v>
          </cell>
        </row>
        <row r="116">
          <cell r="A116">
            <v>21370</v>
          </cell>
          <cell r="B116" t="str">
            <v>大中型水库库区基金对应专项债务收入安排的支出</v>
          </cell>
          <cell r="C116">
            <v>0</v>
          </cell>
          <cell r="D116">
            <v>0</v>
          </cell>
        </row>
        <row r="117">
          <cell r="A117">
            <v>2137001</v>
          </cell>
          <cell r="B117" t="str">
            <v>基础设施建设和经济发展</v>
          </cell>
        </row>
        <row r="118">
          <cell r="A118">
            <v>2137099</v>
          </cell>
          <cell r="B118" t="str">
            <v>其他大中型水库库区基金对应专项债务收入支出</v>
          </cell>
        </row>
        <row r="119">
          <cell r="A119">
            <v>21371</v>
          </cell>
          <cell r="B119" t="str">
            <v>国家重大水利工程建设基金对应专项债务收入安排的支出</v>
          </cell>
          <cell r="C119">
            <v>0</v>
          </cell>
        </row>
        <row r="120">
          <cell r="A120">
            <v>2137101</v>
          </cell>
          <cell r="B120" t="str">
            <v>南水北调工程建设</v>
          </cell>
        </row>
        <row r="121">
          <cell r="A121">
            <v>2137102</v>
          </cell>
          <cell r="B121" t="str">
            <v>三峡工程后续工作</v>
          </cell>
        </row>
        <row r="122">
          <cell r="A122">
            <v>2137103</v>
          </cell>
          <cell r="B122" t="str">
            <v>地方重大水利工程建设</v>
          </cell>
        </row>
        <row r="123">
          <cell r="A123">
            <v>2137199</v>
          </cell>
          <cell r="B123" t="str">
            <v>其他重大水利工程建设基金对应专项债务收入支出</v>
          </cell>
        </row>
        <row r="124">
          <cell r="A124">
            <v>214</v>
          </cell>
          <cell r="B124" t="str">
            <v>六、交通运输支出</v>
          </cell>
          <cell r="C124">
            <v>0</v>
          </cell>
          <cell r="D124">
            <v>0</v>
          </cell>
        </row>
        <row r="125">
          <cell r="A125">
            <v>21460</v>
          </cell>
          <cell r="B125" t="str">
            <v>海南省高等级公路车辆通行附加费安排的支出</v>
          </cell>
          <cell r="C125">
            <v>0</v>
          </cell>
        </row>
        <row r="126">
          <cell r="A126">
            <v>2146001</v>
          </cell>
          <cell r="B126" t="str">
            <v>公路建设</v>
          </cell>
        </row>
        <row r="127">
          <cell r="A127">
            <v>2146002</v>
          </cell>
          <cell r="B127" t="str">
            <v>公路养护</v>
          </cell>
        </row>
        <row r="128">
          <cell r="A128">
            <v>2146003</v>
          </cell>
          <cell r="B128" t="str">
            <v>公路还贷</v>
          </cell>
        </row>
        <row r="129">
          <cell r="A129">
            <v>2146099</v>
          </cell>
          <cell r="B129" t="str">
            <v>其他海南省高等级公路车辆通行附加费安排的支出</v>
          </cell>
        </row>
        <row r="130">
          <cell r="A130">
            <v>21462</v>
          </cell>
          <cell r="B130" t="str">
            <v>车辆通行费安排的支出</v>
          </cell>
          <cell r="C130">
            <v>0</v>
          </cell>
        </row>
        <row r="131">
          <cell r="A131">
            <v>2146201</v>
          </cell>
          <cell r="B131" t="str">
            <v>公路还贷</v>
          </cell>
        </row>
        <row r="132">
          <cell r="A132">
            <v>2146202</v>
          </cell>
          <cell r="B132" t="str">
            <v>政府还贷公路养护</v>
          </cell>
        </row>
        <row r="133">
          <cell r="A133">
            <v>2146203</v>
          </cell>
          <cell r="B133" t="str">
            <v>政府还贷公路管理</v>
          </cell>
        </row>
        <row r="134">
          <cell r="A134">
            <v>2146299</v>
          </cell>
          <cell r="B134" t="str">
            <v>其他车辆通行费安排的支出</v>
          </cell>
        </row>
        <row r="135">
          <cell r="A135">
            <v>21463</v>
          </cell>
          <cell r="B135" t="str">
            <v>港口建设费安排的支出</v>
          </cell>
          <cell r="C135">
            <v>0</v>
          </cell>
        </row>
        <row r="136">
          <cell r="A136">
            <v>2146301</v>
          </cell>
          <cell r="B136" t="str">
            <v>港口设施</v>
          </cell>
        </row>
        <row r="137">
          <cell r="A137">
            <v>2146302</v>
          </cell>
          <cell r="B137" t="str">
            <v>航道建设和维护</v>
          </cell>
        </row>
        <row r="138">
          <cell r="A138">
            <v>2146303</v>
          </cell>
          <cell r="B138" t="str">
            <v>航运保障系统建设</v>
          </cell>
        </row>
        <row r="139">
          <cell r="A139">
            <v>2146399</v>
          </cell>
          <cell r="B139" t="str">
            <v>其他港口建设费安排的支出</v>
          </cell>
        </row>
        <row r="140">
          <cell r="A140">
            <v>21464</v>
          </cell>
          <cell r="B140" t="str">
            <v>铁路建设基金支出</v>
          </cell>
          <cell r="C140">
            <v>0</v>
          </cell>
        </row>
        <row r="141">
          <cell r="A141">
            <v>2146401</v>
          </cell>
          <cell r="B141" t="str">
            <v>铁路建设投资</v>
          </cell>
        </row>
        <row r="142">
          <cell r="A142">
            <v>2146402</v>
          </cell>
          <cell r="B142" t="str">
            <v>购置铁路机车车辆</v>
          </cell>
        </row>
        <row r="143">
          <cell r="A143">
            <v>2146403</v>
          </cell>
          <cell r="B143" t="str">
            <v>铁路还贷</v>
          </cell>
        </row>
        <row r="144">
          <cell r="A144">
            <v>2146404</v>
          </cell>
          <cell r="B144" t="str">
            <v>建设项目铺底资金</v>
          </cell>
        </row>
        <row r="145">
          <cell r="A145">
            <v>2146405</v>
          </cell>
          <cell r="B145" t="str">
            <v>勘测设计</v>
          </cell>
        </row>
        <row r="146">
          <cell r="A146">
            <v>2146406</v>
          </cell>
          <cell r="B146" t="str">
            <v>注册资本金</v>
          </cell>
        </row>
        <row r="147">
          <cell r="A147">
            <v>2146407</v>
          </cell>
          <cell r="B147" t="str">
            <v>周转资金</v>
          </cell>
        </row>
        <row r="148">
          <cell r="A148">
            <v>2146499</v>
          </cell>
          <cell r="B148" t="str">
            <v>其他铁路建设基金支出</v>
          </cell>
        </row>
        <row r="149">
          <cell r="A149">
            <v>21468</v>
          </cell>
          <cell r="B149" t="str">
            <v>船舶油污损害赔偿基金支出</v>
          </cell>
          <cell r="C149">
            <v>0</v>
          </cell>
        </row>
        <row r="150">
          <cell r="A150">
            <v>2146801</v>
          </cell>
          <cell r="B150" t="str">
            <v>应急处置费用</v>
          </cell>
        </row>
        <row r="151">
          <cell r="A151">
            <v>2146802</v>
          </cell>
          <cell r="B151" t="str">
            <v>控制清除污染</v>
          </cell>
        </row>
        <row r="152">
          <cell r="A152">
            <v>2146803</v>
          </cell>
          <cell r="B152" t="str">
            <v>损失补偿</v>
          </cell>
        </row>
        <row r="153">
          <cell r="A153">
            <v>2146804</v>
          </cell>
          <cell r="B153" t="str">
            <v>生态恢复</v>
          </cell>
        </row>
        <row r="154">
          <cell r="A154">
            <v>2146805</v>
          </cell>
          <cell r="B154" t="str">
            <v>监视监测</v>
          </cell>
        </row>
        <row r="155">
          <cell r="A155">
            <v>2146899</v>
          </cell>
          <cell r="B155" t="str">
            <v>其他船舶油污损害赔偿基金支出</v>
          </cell>
        </row>
        <row r="156">
          <cell r="A156">
            <v>21469</v>
          </cell>
          <cell r="B156" t="str">
            <v>民航发展基金支出</v>
          </cell>
          <cell r="C156">
            <v>0</v>
          </cell>
        </row>
        <row r="157">
          <cell r="A157">
            <v>2146901</v>
          </cell>
          <cell r="B157" t="str">
            <v>民航机场建设</v>
          </cell>
        </row>
        <row r="158">
          <cell r="A158">
            <v>2146902</v>
          </cell>
          <cell r="B158" t="str">
            <v>空管系统建设</v>
          </cell>
        </row>
        <row r="159">
          <cell r="A159">
            <v>2146903</v>
          </cell>
          <cell r="B159" t="str">
            <v>民航安全</v>
          </cell>
        </row>
        <row r="160">
          <cell r="A160">
            <v>2146904</v>
          </cell>
          <cell r="B160" t="str">
            <v>航线和机场补贴</v>
          </cell>
        </row>
        <row r="161">
          <cell r="A161">
            <v>2146906</v>
          </cell>
          <cell r="B161" t="str">
            <v>民航节能减排</v>
          </cell>
        </row>
        <row r="162">
          <cell r="A162">
            <v>2146907</v>
          </cell>
          <cell r="B162" t="str">
            <v>通用航空发展</v>
          </cell>
        </row>
        <row r="163">
          <cell r="A163">
            <v>2146908</v>
          </cell>
          <cell r="B163" t="str">
            <v>征管经费</v>
          </cell>
        </row>
        <row r="164">
          <cell r="A164">
            <v>2146999</v>
          </cell>
          <cell r="B164" t="str">
            <v>其他民航发展基金支出</v>
          </cell>
        </row>
        <row r="165">
          <cell r="A165">
            <v>21470</v>
          </cell>
          <cell r="B165" t="str">
            <v>海南省高等级公路车辆通行附加费对应专项债务收入安排的支出</v>
          </cell>
          <cell r="C165">
            <v>0</v>
          </cell>
        </row>
        <row r="166">
          <cell r="A166">
            <v>2147001</v>
          </cell>
          <cell r="B166" t="str">
            <v>公路建设</v>
          </cell>
        </row>
        <row r="167">
          <cell r="A167">
            <v>2147099</v>
          </cell>
          <cell r="B167" t="str">
            <v>其他海南省高等级公路车辆通行附加费对应专项债务收入安排的支出</v>
          </cell>
        </row>
        <row r="168">
          <cell r="A168">
            <v>21471</v>
          </cell>
          <cell r="B168" t="str">
            <v>政府收费公路专项债券收入安排的支出</v>
          </cell>
          <cell r="C168">
            <v>0</v>
          </cell>
        </row>
        <row r="169">
          <cell r="A169">
            <v>2147101</v>
          </cell>
          <cell r="B169" t="str">
            <v>公路建设</v>
          </cell>
        </row>
        <row r="170">
          <cell r="A170">
            <v>2147199</v>
          </cell>
          <cell r="B170" t="str">
            <v>其他政府收费公路专项债券收入安排的支出</v>
          </cell>
        </row>
        <row r="171">
          <cell r="A171">
            <v>21472</v>
          </cell>
          <cell r="B171" t="str">
            <v>车辆通行费对应专项债务收入安排的支出</v>
          </cell>
        </row>
        <row r="172">
          <cell r="A172">
            <v>21473</v>
          </cell>
          <cell r="B172" t="str">
            <v>港口建设费对应专项债务收入安排的支出</v>
          </cell>
          <cell r="C172">
            <v>0</v>
          </cell>
        </row>
        <row r="173">
          <cell r="A173">
            <v>2147301</v>
          </cell>
          <cell r="B173" t="str">
            <v>港口设施</v>
          </cell>
        </row>
        <row r="174">
          <cell r="A174">
            <v>2147303</v>
          </cell>
          <cell r="B174" t="str">
            <v>航运保障系统建设</v>
          </cell>
        </row>
        <row r="175">
          <cell r="A175">
            <v>2147399</v>
          </cell>
          <cell r="B175" t="str">
            <v>其他港口建设费对应专项债务收入安排的支出</v>
          </cell>
        </row>
        <row r="176">
          <cell r="A176">
            <v>215</v>
          </cell>
          <cell r="B176" t="str">
            <v>七、资源勘探信息等支出</v>
          </cell>
          <cell r="C176">
            <v>0</v>
          </cell>
          <cell r="D176">
            <v>0</v>
          </cell>
        </row>
        <row r="177">
          <cell r="A177">
            <v>21562</v>
          </cell>
          <cell r="B177" t="str">
            <v>农网还贷资金支出</v>
          </cell>
          <cell r="C177">
            <v>0</v>
          </cell>
        </row>
        <row r="178">
          <cell r="A178">
            <v>2156202</v>
          </cell>
          <cell r="B178" t="str">
            <v>地方农网还贷资金支出</v>
          </cell>
        </row>
        <row r="179">
          <cell r="A179">
            <v>2156299</v>
          </cell>
          <cell r="B179" t="str">
            <v>其他农网还贷资金支出</v>
          </cell>
        </row>
        <row r="180">
          <cell r="A180">
            <v>229</v>
          </cell>
          <cell r="B180" t="str">
            <v>八、其他支出</v>
          </cell>
          <cell r="C180">
            <v>13904</v>
          </cell>
          <cell r="D180">
            <v>11025</v>
          </cell>
        </row>
        <row r="181">
          <cell r="A181">
            <v>22904</v>
          </cell>
          <cell r="B181" t="str">
            <v>其他政府性基金及对应专项债务收入安排的支出</v>
          </cell>
          <cell r="C181">
            <v>13000</v>
          </cell>
          <cell r="D181">
            <v>10000</v>
          </cell>
        </row>
        <row r="182">
          <cell r="A182">
            <v>2290401</v>
          </cell>
          <cell r="B182" t="str">
            <v>其他政府性基金安排的支出</v>
          </cell>
        </row>
        <row r="183">
          <cell r="A183">
            <v>2290402</v>
          </cell>
          <cell r="B183" t="str">
            <v>其他地方自行试点项目收益专项债券收入安排的支出</v>
          </cell>
          <cell r="C183">
            <v>13000</v>
          </cell>
          <cell r="D183">
            <v>10000</v>
          </cell>
        </row>
        <row r="184">
          <cell r="A184">
            <v>2290403</v>
          </cell>
          <cell r="B184" t="str">
            <v>其他政府性基金债务收入安排的支出</v>
          </cell>
        </row>
        <row r="185">
          <cell r="A185">
            <v>22908</v>
          </cell>
          <cell r="B185" t="str">
            <v>彩票发行销售机构业务费安排的支出</v>
          </cell>
          <cell r="C185">
            <v>2</v>
          </cell>
        </row>
        <row r="186">
          <cell r="A186">
            <v>2290802</v>
          </cell>
          <cell r="B186" t="str">
            <v>福利彩票发行机构的业务费支出</v>
          </cell>
        </row>
        <row r="187">
          <cell r="A187">
            <v>2290803</v>
          </cell>
          <cell r="B187" t="str">
            <v>体育彩票发行机构的业务费支出</v>
          </cell>
        </row>
        <row r="188">
          <cell r="A188">
            <v>2290804</v>
          </cell>
          <cell r="B188" t="str">
            <v>福利彩票销售机构的业务费支出</v>
          </cell>
        </row>
        <row r="189">
          <cell r="A189">
            <v>2290805</v>
          </cell>
          <cell r="B189" t="str">
            <v>体育彩票销售机构的业务费支出</v>
          </cell>
        </row>
        <row r="190">
          <cell r="A190">
            <v>2290806</v>
          </cell>
          <cell r="B190" t="str">
            <v>彩票兑奖周转金支出</v>
          </cell>
        </row>
        <row r="191">
          <cell r="A191">
            <v>2290807</v>
          </cell>
          <cell r="B191" t="str">
            <v>彩票发行销售风险基金支出</v>
          </cell>
        </row>
        <row r="192">
          <cell r="A192">
            <v>2290808</v>
          </cell>
          <cell r="B192" t="str">
            <v>彩票市场调控资金支出</v>
          </cell>
          <cell r="C192">
            <v>2</v>
          </cell>
        </row>
        <row r="193">
          <cell r="A193">
            <v>2290899</v>
          </cell>
          <cell r="B193" t="str">
            <v>其他彩票发行销售机构业务费安排的支出</v>
          </cell>
        </row>
        <row r="194">
          <cell r="A194">
            <v>22960</v>
          </cell>
          <cell r="B194" t="str">
            <v>彩票公益金安排的支出</v>
          </cell>
          <cell r="C194">
            <v>902</v>
          </cell>
          <cell r="D194">
            <v>1025</v>
          </cell>
        </row>
        <row r="195">
          <cell r="A195">
            <v>2296001</v>
          </cell>
          <cell r="B195" t="str">
            <v>用于补充全国社会保障基金的彩票公益金支出</v>
          </cell>
        </row>
        <row r="196">
          <cell r="A196">
            <v>2296002</v>
          </cell>
          <cell r="B196" t="str">
            <v>用于社会福利的彩票公益金支出</v>
          </cell>
          <cell r="C196">
            <v>238</v>
          </cell>
          <cell r="D196">
            <v>240</v>
          </cell>
        </row>
        <row r="197">
          <cell r="A197">
            <v>2296003</v>
          </cell>
          <cell r="B197" t="str">
            <v>用于体育事业的彩票公益金支出</v>
          </cell>
          <cell r="C197">
            <v>68</v>
          </cell>
          <cell r="D197">
            <v>70</v>
          </cell>
        </row>
        <row r="198">
          <cell r="A198">
            <v>2296004</v>
          </cell>
          <cell r="B198" t="str">
            <v>用于教育事业的彩票公益金支出</v>
          </cell>
          <cell r="C198">
            <v>74</v>
          </cell>
          <cell r="D198">
            <v>175</v>
          </cell>
        </row>
        <row r="199">
          <cell r="A199">
            <v>2296005</v>
          </cell>
          <cell r="B199" t="str">
            <v>用于红十字事业的彩票公益金支出</v>
          </cell>
        </row>
        <row r="200">
          <cell r="A200">
            <v>2296006</v>
          </cell>
          <cell r="B200" t="str">
            <v>用于残疾人事业的彩票公益金支出</v>
          </cell>
          <cell r="C200">
            <v>81</v>
          </cell>
          <cell r="D200">
            <v>100</v>
          </cell>
        </row>
        <row r="201">
          <cell r="A201">
            <v>2296010</v>
          </cell>
          <cell r="B201" t="str">
            <v>用于文化事业的彩票公益金支出</v>
          </cell>
        </row>
        <row r="202">
          <cell r="A202">
            <v>2296011</v>
          </cell>
          <cell r="B202" t="str">
            <v>用于扶贫的彩票公益金支出</v>
          </cell>
        </row>
        <row r="203">
          <cell r="A203">
            <v>2296012</v>
          </cell>
          <cell r="B203" t="str">
            <v>用于法律援助的彩票公益金支出</v>
          </cell>
        </row>
        <row r="204">
          <cell r="A204">
            <v>2296013</v>
          </cell>
          <cell r="B204" t="str">
            <v>用于城乡医疗救助的彩票公益金支出</v>
          </cell>
          <cell r="C204">
            <v>90</v>
          </cell>
          <cell r="D204">
            <v>90</v>
          </cell>
        </row>
        <row r="205">
          <cell r="A205">
            <v>2296099</v>
          </cell>
          <cell r="B205" t="str">
            <v>用于其他社会公益事业的彩票公益金支出</v>
          </cell>
          <cell r="C205">
            <v>351</v>
          </cell>
          <cell r="D205">
            <v>350</v>
          </cell>
        </row>
        <row r="206">
          <cell r="A206">
            <v>232</v>
          </cell>
          <cell r="B206" t="str">
            <v>九、债务付息支出</v>
          </cell>
          <cell r="C206">
            <v>0</v>
          </cell>
          <cell r="D206">
            <v>0</v>
          </cell>
        </row>
        <row r="207">
          <cell r="A207">
            <v>23204</v>
          </cell>
          <cell r="B207" t="str">
            <v>地方政府专项债务付息支出</v>
          </cell>
          <cell r="C207">
            <v>0</v>
          </cell>
        </row>
        <row r="208">
          <cell r="A208">
            <v>2320401</v>
          </cell>
          <cell r="B208" t="str">
            <v>海南省高等级公路车辆通行附加费债务付息支出</v>
          </cell>
        </row>
        <row r="209">
          <cell r="A209">
            <v>2320402</v>
          </cell>
          <cell r="B209" t="str">
            <v>港口建设费债务付息支出</v>
          </cell>
        </row>
        <row r="210">
          <cell r="A210">
            <v>2320405</v>
          </cell>
          <cell r="B210" t="str">
            <v>国家电影事业发展专项资金债务付息支出</v>
          </cell>
        </row>
        <row r="211">
          <cell r="A211">
            <v>2320411</v>
          </cell>
          <cell r="B211" t="str">
            <v>国有土地使用权出让金债务付息支出</v>
          </cell>
        </row>
        <row r="212">
          <cell r="A212">
            <v>2320412</v>
          </cell>
          <cell r="B212" t="str">
            <v>国有土地收益基金债务付息支出</v>
          </cell>
        </row>
        <row r="213">
          <cell r="A213">
            <v>2320413</v>
          </cell>
          <cell r="B213" t="str">
            <v>农业土地开发资金债务付息支出</v>
          </cell>
        </row>
        <row r="214">
          <cell r="A214">
            <v>2320414</v>
          </cell>
          <cell r="B214" t="str">
            <v>大中型水库库区基金债务付息支出</v>
          </cell>
        </row>
        <row r="215">
          <cell r="A215">
            <v>2320416</v>
          </cell>
          <cell r="B215" t="str">
            <v>城市基础设施配套费债务付息支出</v>
          </cell>
        </row>
        <row r="216">
          <cell r="A216">
            <v>2320417</v>
          </cell>
          <cell r="B216" t="str">
            <v>小型水库移民扶助基金债务付息支出</v>
          </cell>
        </row>
        <row r="217">
          <cell r="A217">
            <v>2320418</v>
          </cell>
          <cell r="B217" t="str">
            <v>国家重大水利工程建设基金债务付息支出</v>
          </cell>
        </row>
        <row r="218">
          <cell r="A218">
            <v>2320419</v>
          </cell>
          <cell r="B218" t="str">
            <v>车辆通行费债务付息支出</v>
          </cell>
        </row>
        <row r="219">
          <cell r="A219">
            <v>2320420</v>
          </cell>
          <cell r="B219" t="str">
            <v>污水处理费债务付息支出</v>
          </cell>
        </row>
        <row r="220">
          <cell r="A220">
            <v>2320431</v>
          </cell>
          <cell r="B220" t="str">
            <v>土地储备专项债券付息支出</v>
          </cell>
        </row>
        <row r="221">
          <cell r="A221">
            <v>2320432</v>
          </cell>
          <cell r="B221" t="str">
            <v>政府收费公路专项债券付息支出</v>
          </cell>
        </row>
        <row r="222">
          <cell r="A222">
            <v>2320433</v>
          </cell>
          <cell r="B222" t="str">
            <v>棚户区改造专项债券付息支出</v>
          </cell>
        </row>
        <row r="223">
          <cell r="A223">
            <v>2320498</v>
          </cell>
          <cell r="B223" t="str">
            <v>其他地方自行试点项目收益专项债券付息支出</v>
          </cell>
        </row>
        <row r="224">
          <cell r="A224">
            <v>2320499</v>
          </cell>
          <cell r="B224" t="str">
            <v>其他政府性基金债务付息支出</v>
          </cell>
        </row>
        <row r="225">
          <cell r="A225">
            <v>233</v>
          </cell>
          <cell r="B225" t="str">
            <v>十、债务发行费用支出</v>
          </cell>
          <cell r="C225">
            <v>0</v>
          </cell>
          <cell r="D225">
            <v>0</v>
          </cell>
        </row>
        <row r="226">
          <cell r="A226">
            <v>23304</v>
          </cell>
          <cell r="B226" t="str">
            <v>地方政府专项债务发行费用支出</v>
          </cell>
          <cell r="C226">
            <v>0</v>
          </cell>
        </row>
        <row r="227">
          <cell r="A227">
            <v>2330401</v>
          </cell>
          <cell r="B227" t="str">
            <v>海南省高等级公路车辆通行附加费债务发行费用支出</v>
          </cell>
        </row>
        <row r="228">
          <cell r="A228">
            <v>2330402</v>
          </cell>
          <cell r="B228" t="str">
            <v>港口建设费债务发行费用支出</v>
          </cell>
        </row>
        <row r="229">
          <cell r="A229">
            <v>2330405</v>
          </cell>
          <cell r="B229" t="str">
            <v>国家电影事业发展专项资金债务发行费用支出</v>
          </cell>
        </row>
        <row r="230">
          <cell r="A230">
            <v>2330411</v>
          </cell>
          <cell r="B230" t="str">
            <v>国有土地使用权出让金债务发行费用支出</v>
          </cell>
        </row>
        <row r="231">
          <cell r="A231">
            <v>2330412</v>
          </cell>
          <cell r="B231" t="str">
            <v>国有土地收益基金债务发行费用支出</v>
          </cell>
        </row>
        <row r="232">
          <cell r="A232">
            <v>2330413</v>
          </cell>
          <cell r="B232" t="str">
            <v>农业土地开发资金债务发行费用支出</v>
          </cell>
        </row>
        <row r="233">
          <cell r="A233">
            <v>2330414</v>
          </cell>
          <cell r="B233" t="str">
            <v>大中型水库库区基金债务发行费用支出</v>
          </cell>
        </row>
        <row r="234">
          <cell r="A234">
            <v>2330416</v>
          </cell>
          <cell r="B234" t="str">
            <v>城市基础设施配套费债务发行费用支出</v>
          </cell>
        </row>
        <row r="235">
          <cell r="A235">
            <v>2330417</v>
          </cell>
          <cell r="B235" t="str">
            <v>小型水库移民扶助基金债务发行费用支出</v>
          </cell>
        </row>
        <row r="236">
          <cell r="A236">
            <v>2330418</v>
          </cell>
          <cell r="B236" t="str">
            <v>国家重大水利工程建设基金债务发行费用支出</v>
          </cell>
        </row>
        <row r="237">
          <cell r="A237">
            <v>2330419</v>
          </cell>
          <cell r="B237" t="str">
            <v>车辆通行费债务发行费用支出</v>
          </cell>
        </row>
        <row r="238">
          <cell r="A238">
            <v>2330420</v>
          </cell>
          <cell r="B238" t="str">
            <v>污水处理费债务发行费用支出</v>
          </cell>
        </row>
        <row r="239">
          <cell r="A239">
            <v>2330431</v>
          </cell>
          <cell r="B239" t="str">
            <v>土地储备专项债券发行费用支出</v>
          </cell>
        </row>
        <row r="240">
          <cell r="A240">
            <v>2330432</v>
          </cell>
          <cell r="B240" t="str">
            <v>政府收费公路专项债券发行费用支出</v>
          </cell>
        </row>
        <row r="241">
          <cell r="A241">
            <v>2330433</v>
          </cell>
          <cell r="B241" t="str">
            <v>棚户区改造专项债券发行费用支出</v>
          </cell>
        </row>
        <row r="242">
          <cell r="A242">
            <v>2330498</v>
          </cell>
          <cell r="B242" t="str">
            <v>其他地方自行试点项目收益专项债券发行费用支出</v>
          </cell>
        </row>
        <row r="243">
          <cell r="A243">
            <v>2330499</v>
          </cell>
          <cell r="B243" t="str">
            <v>其他政府性基金债务发行费用支出</v>
          </cell>
        </row>
        <row r="244">
          <cell r="A244">
            <v>234</v>
          </cell>
          <cell r="B244" t="str">
            <v>十一、抗疫特别国债安排的支出</v>
          </cell>
          <cell r="C244">
            <v>14198</v>
          </cell>
          <cell r="D244">
            <v>200</v>
          </cell>
        </row>
        <row r="245">
          <cell r="A245">
            <v>23401</v>
          </cell>
          <cell r="B245" t="str">
            <v>基础设施建设</v>
          </cell>
          <cell r="C245">
            <v>14000</v>
          </cell>
          <cell r="D245">
            <v>0</v>
          </cell>
        </row>
        <row r="246">
          <cell r="A246">
            <v>2340101</v>
          </cell>
          <cell r="B246" t="str">
            <v>公共卫生体系建设</v>
          </cell>
          <cell r="C246">
            <v>8000</v>
          </cell>
        </row>
        <row r="247">
          <cell r="A247">
            <v>2340102</v>
          </cell>
          <cell r="B247" t="str">
            <v>重大疫情防控救治体系建设</v>
          </cell>
        </row>
        <row r="248">
          <cell r="A248">
            <v>2340103</v>
          </cell>
          <cell r="B248" t="str">
            <v>粮食安全</v>
          </cell>
        </row>
        <row r="249">
          <cell r="A249">
            <v>2340104</v>
          </cell>
          <cell r="B249" t="str">
            <v>能源安全</v>
          </cell>
        </row>
        <row r="250">
          <cell r="A250">
            <v>2340105</v>
          </cell>
          <cell r="B250" t="str">
            <v>应急物资保障</v>
          </cell>
        </row>
        <row r="251">
          <cell r="A251">
            <v>2340106</v>
          </cell>
          <cell r="B251" t="str">
            <v>产业链改造升级</v>
          </cell>
        </row>
        <row r="252">
          <cell r="A252">
            <v>2340107</v>
          </cell>
          <cell r="B252" t="str">
            <v>城镇老旧小区改造</v>
          </cell>
        </row>
        <row r="253">
          <cell r="A253">
            <v>2340108</v>
          </cell>
          <cell r="B253" t="str">
            <v>生态环境治理</v>
          </cell>
        </row>
        <row r="254">
          <cell r="A254">
            <v>2340109</v>
          </cell>
          <cell r="B254" t="str">
            <v>交通基础设施建设</v>
          </cell>
          <cell r="C254">
            <v>6000</v>
          </cell>
        </row>
        <row r="255">
          <cell r="A255">
            <v>2340110</v>
          </cell>
          <cell r="B255" t="str">
            <v>市政设施建设</v>
          </cell>
        </row>
        <row r="256">
          <cell r="A256">
            <v>2340111</v>
          </cell>
          <cell r="B256" t="str">
            <v>重大区域规划基础设施建设</v>
          </cell>
        </row>
        <row r="257">
          <cell r="A257">
            <v>2340199</v>
          </cell>
          <cell r="B257" t="str">
            <v>其他基础设施建设</v>
          </cell>
        </row>
        <row r="258">
          <cell r="A258">
            <v>23402</v>
          </cell>
          <cell r="B258" t="str">
            <v>抗疫相关支出</v>
          </cell>
          <cell r="C258">
            <v>198</v>
          </cell>
          <cell r="D258">
            <v>200</v>
          </cell>
        </row>
        <row r="259">
          <cell r="A259">
            <v>2340201</v>
          </cell>
          <cell r="B259" t="str">
            <v>减免房租补贴</v>
          </cell>
        </row>
        <row r="260">
          <cell r="A260">
            <v>2340202</v>
          </cell>
          <cell r="B260" t="str">
            <v>重点企业贷款贴息</v>
          </cell>
        </row>
        <row r="261">
          <cell r="A261">
            <v>2340203</v>
          </cell>
          <cell r="B261" t="str">
            <v>创业担保贷款贴息</v>
          </cell>
        </row>
        <row r="262">
          <cell r="A262">
            <v>2340204</v>
          </cell>
          <cell r="B262" t="str">
            <v>援企稳岗补贴</v>
          </cell>
        </row>
        <row r="263">
          <cell r="A263">
            <v>2340205</v>
          </cell>
          <cell r="B263" t="str">
            <v>困难群众基本生活补助</v>
          </cell>
          <cell r="C263">
            <v>125</v>
          </cell>
          <cell r="D263">
            <v>125</v>
          </cell>
        </row>
        <row r="264">
          <cell r="A264">
            <v>2340299</v>
          </cell>
          <cell r="B264" t="str">
            <v>其他抗疫相关支出</v>
          </cell>
          <cell r="C264">
            <v>73</v>
          </cell>
          <cell r="D264">
            <v>75</v>
          </cell>
        </row>
        <row r="266">
          <cell r="B266" t="str">
            <v>全县政府性基金支出</v>
          </cell>
          <cell r="C266">
            <v>31138</v>
          </cell>
          <cell r="D266">
            <v>15000</v>
          </cell>
        </row>
        <row r="267">
          <cell r="A267" t="str">
            <v>230</v>
          </cell>
          <cell r="B267" t="str">
            <v>转移性支出</v>
          </cell>
          <cell r="C267">
            <v>5022</v>
          </cell>
          <cell r="D267">
            <v>4422</v>
          </cell>
        </row>
        <row r="268">
          <cell r="A268" t="str">
            <v>2300402</v>
          </cell>
          <cell r="B268" t="str">
            <v>政府性基金上解支出</v>
          </cell>
        </row>
        <row r="269">
          <cell r="A269" t="str">
            <v>23008</v>
          </cell>
          <cell r="B269" t="str">
            <v>调出资金</v>
          </cell>
          <cell r="C269">
            <v>4600</v>
          </cell>
          <cell r="D269">
            <v>4200</v>
          </cell>
        </row>
        <row r="270">
          <cell r="A270" t="str">
            <v>23009</v>
          </cell>
          <cell r="B270" t="str">
            <v>年终结余</v>
          </cell>
          <cell r="C270">
            <v>422</v>
          </cell>
          <cell r="D270">
            <v>222</v>
          </cell>
        </row>
        <row r="271">
          <cell r="A271" t="str">
            <v>231</v>
          </cell>
          <cell r="B271" t="str">
            <v>地方政府专项债务还本支出</v>
          </cell>
        </row>
        <row r="272">
          <cell r="B272" t="str">
            <v>各项支出合计</v>
          </cell>
          <cell r="C272">
            <v>36160</v>
          </cell>
          <cell r="D272">
            <v>19422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目录"/>
      <sheetName val="01-1"/>
      <sheetName val="01-2"/>
      <sheetName val="02"/>
      <sheetName val="03"/>
      <sheetName val="04"/>
      <sheetName val="05"/>
      <sheetName val="06"/>
      <sheetName val="07"/>
      <sheetName val="08"/>
      <sheetName val="09"/>
      <sheetName val="10-1"/>
      <sheetName val="10-2"/>
      <sheetName val="11"/>
      <sheetName val="12-1"/>
      <sheetName val="12-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5">
          <cell r="A5" t="str">
            <v>一、基础设施</v>
          </cell>
          <cell r="B5">
            <v>6000</v>
          </cell>
          <cell r="C5">
            <v>35000</v>
          </cell>
          <cell r="D5">
            <v>29000</v>
          </cell>
        </row>
        <row r="6">
          <cell r="A6" t="str">
            <v>    1、铁路（不含城市轨道交通）</v>
          </cell>
        </row>
        <row r="6">
          <cell r="C6">
            <v>15000</v>
          </cell>
          <cell r="D6">
            <v>15000</v>
          </cell>
        </row>
        <row r="7">
          <cell r="A7" t="str">
            <v>    2、公路</v>
          </cell>
        </row>
        <row r="7">
          <cell r="C7">
            <v>0</v>
          </cell>
          <cell r="D7">
            <v>0</v>
          </cell>
        </row>
        <row r="8">
          <cell r="A8" t="str">
            <v>    3、机场</v>
          </cell>
        </row>
        <row r="8">
          <cell r="C8">
            <v>0</v>
          </cell>
          <cell r="D8">
            <v>0</v>
          </cell>
        </row>
        <row r="9">
          <cell r="A9" t="str">
            <v>    4、市政建设</v>
          </cell>
          <cell r="B9">
            <v>6000</v>
          </cell>
          <cell r="C9">
            <v>20000</v>
          </cell>
          <cell r="D9">
            <v>14000</v>
          </cell>
        </row>
        <row r="10">
          <cell r="A10" t="str">
            <v>       其中：轨道交通</v>
          </cell>
        </row>
        <row r="10">
          <cell r="C10">
            <v>0</v>
          </cell>
          <cell r="D10">
            <v>0</v>
          </cell>
        </row>
        <row r="11">
          <cell r="A11" t="str">
            <v>             道路</v>
          </cell>
        </row>
        <row r="11">
          <cell r="C11">
            <v>0</v>
          </cell>
          <cell r="D11">
            <v>0</v>
          </cell>
        </row>
        <row r="12">
          <cell r="A12" t="str">
            <v>             地下管线</v>
          </cell>
        </row>
        <row r="12">
          <cell r="C12">
            <v>0</v>
          </cell>
          <cell r="D12">
            <v>0</v>
          </cell>
        </row>
        <row r="13">
          <cell r="A13" t="str">
            <v>二、土地储备</v>
          </cell>
        </row>
        <row r="13">
          <cell r="C13">
            <v>0</v>
          </cell>
          <cell r="D13">
            <v>0</v>
          </cell>
        </row>
        <row r="14">
          <cell r="A14" t="str">
            <v>三、保障性住房</v>
          </cell>
        </row>
        <row r="14">
          <cell r="C14">
            <v>0</v>
          </cell>
          <cell r="D14">
            <v>0</v>
          </cell>
        </row>
        <row r="15">
          <cell r="A15" t="str">
            <v>    其中：廉租房</v>
          </cell>
        </row>
        <row r="15">
          <cell r="C15">
            <v>0</v>
          </cell>
          <cell r="D15">
            <v>0</v>
          </cell>
        </row>
        <row r="16">
          <cell r="A16" t="str">
            <v>          公共租赁住房</v>
          </cell>
        </row>
        <row r="16">
          <cell r="C16">
            <v>0</v>
          </cell>
          <cell r="D16">
            <v>0</v>
          </cell>
        </row>
        <row r="17">
          <cell r="A17" t="str">
            <v>          棚户区改造</v>
          </cell>
        </row>
        <row r="17">
          <cell r="C17">
            <v>0</v>
          </cell>
          <cell r="D17">
            <v>0</v>
          </cell>
        </row>
        <row r="18">
          <cell r="A18" t="str">
            <v>四、生态建设和环境保护</v>
          </cell>
        </row>
        <row r="18">
          <cell r="C18">
            <v>0</v>
          </cell>
          <cell r="D18">
            <v>0</v>
          </cell>
        </row>
        <row r="19">
          <cell r="A19" t="str">
            <v>五、社会事业</v>
          </cell>
          <cell r="B19">
            <v>7000</v>
          </cell>
          <cell r="C19">
            <v>0</v>
          </cell>
          <cell r="D19">
            <v>-7000</v>
          </cell>
        </row>
        <row r="20">
          <cell r="A20" t="str">
            <v>六、农林水利建设</v>
          </cell>
        </row>
        <row r="20">
          <cell r="C20">
            <v>0</v>
          </cell>
          <cell r="D20">
            <v>0</v>
          </cell>
        </row>
        <row r="21">
          <cell r="A21" t="str">
            <v>    其中：农业及农村建设</v>
          </cell>
        </row>
        <row r="21">
          <cell r="C21">
            <v>0</v>
          </cell>
          <cell r="D21">
            <v>0</v>
          </cell>
        </row>
        <row r="22">
          <cell r="A22" t="str">
            <v>          水利建设</v>
          </cell>
        </row>
        <row r="22">
          <cell r="C22">
            <v>0</v>
          </cell>
          <cell r="D22">
            <v>0</v>
          </cell>
        </row>
        <row r="23">
          <cell r="A23" t="str">
            <v>七、其他</v>
          </cell>
        </row>
        <row r="23">
          <cell r="C23">
            <v>13000</v>
          </cell>
          <cell r="D23">
            <v>13000</v>
          </cell>
        </row>
        <row r="24">
          <cell r="A24" t="str">
            <v>合计</v>
          </cell>
          <cell r="B24">
            <v>13000</v>
          </cell>
          <cell r="C24">
            <v>48000</v>
          </cell>
          <cell r="D24">
            <v>35000</v>
          </cell>
        </row>
      </sheetData>
      <sheetData sheetId="32" refreshError="1"/>
      <sheetData sheetId="3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418622394482"/>
  </sheetPr>
  <dimension ref="A1:M8"/>
  <sheetViews>
    <sheetView view="pageBreakPreview" zoomScale="85" zoomScaleNormal="85" topLeftCell="A4" workbookViewId="0">
      <selection activeCell="B3" sqref="B3:C3"/>
    </sheetView>
  </sheetViews>
  <sheetFormatPr defaultColWidth="9" defaultRowHeight="14.25" outlineLevelRow="7"/>
  <cols>
    <col min="1" max="1" width="3.875" style="710" customWidth="1"/>
    <col min="2" max="2" width="65.375" style="710" customWidth="1"/>
    <col min="3" max="3" width="14.75" style="710" customWidth="1"/>
    <col min="4" max="16384" width="9" style="710"/>
  </cols>
  <sheetData>
    <row r="1" ht="42" customHeight="1" spans="1:3">
      <c r="A1" s="711" t="s">
        <v>0</v>
      </c>
      <c r="B1" s="711"/>
      <c r="C1" s="712" t="s">
        <v>1</v>
      </c>
    </row>
    <row r="2" ht="177" customHeight="1" spans="2:3">
      <c r="B2" s="713"/>
      <c r="C2" s="713"/>
    </row>
    <row r="3" ht="81.95" customHeight="1" spans="2:3">
      <c r="B3" s="714" t="s">
        <v>2</v>
      </c>
      <c r="C3" s="714"/>
    </row>
    <row r="4" s="701" customFormat="1" ht="117" customHeight="1" spans="2:3">
      <c r="B4" s="715" t="str">
        <f>YEAR(B7)-1&amp;"年地方财政预算执行情况和"&amp;YEAR(B7)&amp;"年地方财政预算（草案）"</f>
        <v>2021年地方财政预算执行情况和2022年地方财政预算（草案）</v>
      </c>
      <c r="C4" s="715"/>
    </row>
    <row r="5" ht="318.75" customHeight="1" spans="2:13">
      <c r="B5" s="716"/>
      <c r="C5" s="710" t="s">
        <v>3</v>
      </c>
      <c r="M5" s="710" t="s">
        <v>4</v>
      </c>
    </row>
    <row r="6" s="709" customFormat="1" ht="30" customHeight="1" spans="2:3">
      <c r="B6" s="717" t="s">
        <v>5</v>
      </c>
      <c r="C6" s="717"/>
    </row>
    <row r="7" s="709" customFormat="1" ht="32.25" customHeight="1" spans="2:3">
      <c r="B7" s="718">
        <v>44562</v>
      </c>
      <c r="C7" s="718"/>
    </row>
    <row r="8" spans="4:4">
      <c r="D8" s="719"/>
    </row>
  </sheetData>
  <mergeCells count="5">
    <mergeCell ref="A1:B1"/>
    <mergeCell ref="B3:C3"/>
    <mergeCell ref="B4:C4"/>
    <mergeCell ref="B6:C6"/>
    <mergeCell ref="B7:C7"/>
  </mergeCells>
  <printOptions horizontalCentered="1"/>
  <pageMargins left="0.708661417322835" right="0.708661417322835" top="0.748031496062992" bottom="0.748031496062992" header="0.31496062992126" footer="0.31496062992126"/>
  <pageSetup paperSize="9" scale="91" firstPageNumber="29" orientation="portrait" useFirstPageNumber="1"/>
  <headerFooter alignWithMargins="0">
    <oddFooter>&amp;C-&amp;P--</oddFooter>
  </headerFooter>
  <rowBreaks count="1" manualBreakCount="1">
    <brk id="7" max="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44"/>
  <sheetViews>
    <sheetView showGridLines="0" showZeros="0" view="pageBreakPreview" zoomScale="80" zoomScaleNormal="100" workbookViewId="0">
      <pane ySplit="4" topLeftCell="A29" activePane="bottomLeft" state="frozen"/>
      <selection/>
      <selection pane="bottomLeft" activeCell="F37" sqref="F37"/>
    </sheetView>
  </sheetViews>
  <sheetFormatPr defaultColWidth="9" defaultRowHeight="14.25" outlineLevelCol="6"/>
  <cols>
    <col min="1" max="1" width="43.75" style="122" customWidth="1"/>
    <col min="2" max="4" width="16.75" style="122" customWidth="1"/>
    <col min="5" max="6" width="17.125" style="122" customWidth="1"/>
    <col min="7" max="16384" width="9" style="122"/>
  </cols>
  <sheetData>
    <row r="1" s="123" customFormat="1" ht="45" customHeight="1" spans="1:6">
      <c r="A1" s="504" t="str">
        <f>YEAR(封面!$B$7)-1&amp;"年云县社会保险基金收入执行情况表"</f>
        <v>2021年云县社会保险基金收入执行情况表</v>
      </c>
      <c r="B1" s="504"/>
      <c r="C1" s="504"/>
      <c r="D1" s="504"/>
      <c r="E1" s="504"/>
      <c r="F1" s="504"/>
    </row>
    <row r="2" s="123" customFormat="1" ht="20.1" customHeight="1" spans="1:6">
      <c r="A2" s="505" t="s">
        <v>1527</v>
      </c>
      <c r="B2" s="506"/>
      <c r="C2" s="507"/>
      <c r="D2" s="508"/>
      <c r="F2" s="509" t="s">
        <v>9</v>
      </c>
    </row>
    <row r="3" ht="36" customHeight="1" spans="1:7">
      <c r="A3" s="510" t="s">
        <v>11</v>
      </c>
      <c r="B3" s="511" t="str">
        <f>YEAR(封面!$B$7)-2&amp;"年决算数"</f>
        <v>2020年决算数</v>
      </c>
      <c r="C3" s="511" t="str">
        <f>YEAR(封面!$B$7)-1&amp;"年"</f>
        <v>2021年</v>
      </c>
      <c r="D3" s="511"/>
      <c r="E3" s="510" t="s">
        <v>12</v>
      </c>
      <c r="F3" s="510"/>
      <c r="G3" s="512" t="s">
        <v>13</v>
      </c>
    </row>
    <row r="4" customFormat="1" ht="36" customHeight="1" spans="1:7">
      <c r="A4" s="510"/>
      <c r="B4" s="511"/>
      <c r="C4" s="511" t="s">
        <v>14</v>
      </c>
      <c r="D4" s="511" t="s">
        <v>15</v>
      </c>
      <c r="E4" s="511" t="str">
        <f>"比"&amp;YEAR(封面!$B$7)-2&amp;"年决算数增长%"</f>
        <v>比2020年决算数增长%</v>
      </c>
      <c r="F4" s="511" t="str">
        <f>"完成"&amp;YEAR(封面!$B$7)-1&amp;"年预算数的%"</f>
        <v>完成2021年预算数的%</v>
      </c>
      <c r="G4" s="512"/>
    </row>
    <row r="5" s="539" customFormat="1" ht="36" customHeight="1" spans="1:7">
      <c r="A5" s="513" t="s">
        <v>1528</v>
      </c>
      <c r="B5" s="540">
        <v>17862</v>
      </c>
      <c r="C5" s="541">
        <v>23964</v>
      </c>
      <c r="D5" s="542">
        <v>26373</v>
      </c>
      <c r="E5" s="543">
        <f>IF(B5&lt;&gt;0,D5/B5-1,"")</f>
        <v>0.476</v>
      </c>
      <c r="F5" s="517">
        <f>IF(C5&lt;&gt;0,D5/C5,"")</f>
        <v>1.101</v>
      </c>
      <c r="G5" s="539" t="str">
        <f t="shared" ref="G5:G39" si="0">IF(A5&lt;&gt;"",IF(SUM(B5:D5)&lt;&gt;0,"是","否"),"是")</f>
        <v>是</v>
      </c>
    </row>
    <row r="6" ht="36" customHeight="1" spans="1:7">
      <c r="A6" s="518" t="s">
        <v>1529</v>
      </c>
      <c r="B6" s="544">
        <v>8103</v>
      </c>
      <c r="C6" s="545">
        <v>10047</v>
      </c>
      <c r="D6" s="546">
        <v>12329</v>
      </c>
      <c r="E6" s="547">
        <f t="shared" ref="E6:E39" si="1">IF(B6&lt;&gt;0,D6/B6-1,"")</f>
        <v>0.522</v>
      </c>
      <c r="F6" s="534">
        <f t="shared" ref="F6:F39" si="2">IF(C6&lt;&gt;0,D6/C6,"")</f>
        <v>1.227</v>
      </c>
      <c r="G6" s="122" t="str">
        <f t="shared" si="0"/>
        <v>是</v>
      </c>
    </row>
    <row r="7" ht="36" customHeight="1" spans="1:7">
      <c r="A7" s="518" t="s">
        <v>1530</v>
      </c>
      <c r="B7" s="544">
        <v>14</v>
      </c>
      <c r="C7" s="545">
        <v>2</v>
      </c>
      <c r="D7" s="546">
        <v>13</v>
      </c>
      <c r="E7" s="548">
        <f t="shared" si="1"/>
        <v>-0.071</v>
      </c>
      <c r="F7" s="534">
        <f t="shared" si="2"/>
        <v>6.5</v>
      </c>
      <c r="G7" s="122" t="str">
        <f t="shared" si="0"/>
        <v>是</v>
      </c>
    </row>
    <row r="8" ht="36" customHeight="1" spans="1:7">
      <c r="A8" s="518" t="s">
        <v>1531</v>
      </c>
      <c r="B8" s="544"/>
      <c r="C8" s="545"/>
      <c r="D8" s="546"/>
      <c r="E8" s="549" t="str">
        <f t="shared" si="1"/>
        <v/>
      </c>
      <c r="F8" s="517" t="str">
        <f t="shared" si="2"/>
        <v/>
      </c>
      <c r="G8" s="122" t="str">
        <f t="shared" si="0"/>
        <v>否</v>
      </c>
    </row>
    <row r="9" ht="36" customHeight="1" spans="1:7">
      <c r="A9" s="513" t="s">
        <v>1532</v>
      </c>
      <c r="B9" s="529">
        <v>17978</v>
      </c>
      <c r="C9" s="541">
        <v>18216</v>
      </c>
      <c r="D9" s="542">
        <v>13857</v>
      </c>
      <c r="E9" s="549">
        <f t="shared" si="1"/>
        <v>-0.229</v>
      </c>
      <c r="F9" s="517">
        <f t="shared" si="2"/>
        <v>0.761</v>
      </c>
      <c r="G9" s="122" t="str">
        <f t="shared" si="0"/>
        <v>是</v>
      </c>
    </row>
    <row r="10" ht="36" customHeight="1" spans="1:7">
      <c r="A10" s="518" t="s">
        <v>1529</v>
      </c>
      <c r="B10" s="531">
        <v>16502</v>
      </c>
      <c r="C10" s="545">
        <v>16743</v>
      </c>
      <c r="D10" s="546">
        <v>12184</v>
      </c>
      <c r="E10" s="548">
        <f t="shared" si="1"/>
        <v>-0.262</v>
      </c>
      <c r="F10" s="534">
        <f t="shared" si="2"/>
        <v>0.728</v>
      </c>
      <c r="G10" s="122" t="str">
        <f t="shared" si="0"/>
        <v>是</v>
      </c>
    </row>
    <row r="11" ht="36" customHeight="1" spans="1:7">
      <c r="A11" s="518" t="s">
        <v>1530</v>
      </c>
      <c r="B11" s="531">
        <v>247</v>
      </c>
      <c r="C11" s="545">
        <v>287</v>
      </c>
      <c r="D11" s="546">
        <v>221</v>
      </c>
      <c r="E11" s="548">
        <f t="shared" si="1"/>
        <v>-0.105</v>
      </c>
      <c r="F11" s="534">
        <f t="shared" si="2"/>
        <v>0.77</v>
      </c>
      <c r="G11" s="122" t="str">
        <f t="shared" si="0"/>
        <v>是</v>
      </c>
    </row>
    <row r="12" ht="36" customHeight="1" spans="1:7">
      <c r="A12" s="518" t="s">
        <v>1531</v>
      </c>
      <c r="B12" s="531">
        <v>1110</v>
      </c>
      <c r="C12" s="545">
        <v>1110</v>
      </c>
      <c r="D12" s="546">
        <v>1331</v>
      </c>
      <c r="E12" s="548">
        <f t="shared" si="1"/>
        <v>0.199</v>
      </c>
      <c r="F12" s="534">
        <f t="shared" si="2"/>
        <v>1.199</v>
      </c>
      <c r="G12" s="122" t="str">
        <f t="shared" si="0"/>
        <v>是</v>
      </c>
    </row>
    <row r="13" s="123" customFormat="1" ht="36" customHeight="1" spans="1:7">
      <c r="A13" s="513" t="s">
        <v>1533</v>
      </c>
      <c r="B13" s="550">
        <v>2341</v>
      </c>
      <c r="C13" s="541">
        <v>1699</v>
      </c>
      <c r="D13" s="542">
        <v>1069</v>
      </c>
      <c r="E13" s="549">
        <f t="shared" si="1"/>
        <v>-0.543</v>
      </c>
      <c r="F13" s="517">
        <f t="shared" si="2"/>
        <v>0.629</v>
      </c>
      <c r="G13" s="123" t="str">
        <f t="shared" si="0"/>
        <v>是</v>
      </c>
    </row>
    <row r="14" s="123" customFormat="1" ht="36" customHeight="1" spans="1:7">
      <c r="A14" s="518" t="s">
        <v>1529</v>
      </c>
      <c r="B14" s="531">
        <v>705</v>
      </c>
      <c r="C14" s="545">
        <v>823</v>
      </c>
      <c r="D14" s="546">
        <v>816</v>
      </c>
      <c r="E14" s="547">
        <f t="shared" si="1"/>
        <v>0.157</v>
      </c>
      <c r="F14" s="534">
        <f t="shared" si="2"/>
        <v>0.991</v>
      </c>
      <c r="G14" s="123" t="str">
        <f t="shared" si="0"/>
        <v>是</v>
      </c>
    </row>
    <row r="15" s="123" customFormat="1" ht="36" customHeight="1" spans="1:7">
      <c r="A15" s="518" t="s">
        <v>1530</v>
      </c>
      <c r="B15" s="531">
        <v>2</v>
      </c>
      <c r="C15" s="545"/>
      <c r="D15" s="546">
        <v>4</v>
      </c>
      <c r="E15" s="547">
        <f t="shared" si="1"/>
        <v>1</v>
      </c>
      <c r="F15" s="517" t="str">
        <f t="shared" si="2"/>
        <v/>
      </c>
      <c r="G15" s="123" t="str">
        <f t="shared" si="0"/>
        <v>是</v>
      </c>
    </row>
    <row r="16" s="123" customFormat="1" ht="36" customHeight="1" spans="1:7">
      <c r="A16" s="518" t="s">
        <v>1531</v>
      </c>
      <c r="B16" s="551"/>
      <c r="C16" s="545"/>
      <c r="D16" s="546"/>
      <c r="E16" s="543" t="str">
        <f t="shared" si="1"/>
        <v/>
      </c>
      <c r="F16" s="517" t="str">
        <f t="shared" si="2"/>
        <v/>
      </c>
      <c r="G16" s="123" t="str">
        <f t="shared" si="0"/>
        <v>否</v>
      </c>
    </row>
    <row r="17" s="123" customFormat="1" ht="36" customHeight="1" spans="1:7">
      <c r="A17" s="513" t="s">
        <v>1534</v>
      </c>
      <c r="B17" s="550">
        <v>18291</v>
      </c>
      <c r="C17" s="541">
        <v>19420</v>
      </c>
      <c r="D17" s="542">
        <v>18788</v>
      </c>
      <c r="E17" s="543">
        <f t="shared" si="1"/>
        <v>0.027</v>
      </c>
      <c r="F17" s="517">
        <f t="shared" si="2"/>
        <v>0.967</v>
      </c>
      <c r="G17" s="123" t="str">
        <f t="shared" si="0"/>
        <v>是</v>
      </c>
    </row>
    <row r="18" s="123" customFormat="1" ht="36" customHeight="1" spans="1:7">
      <c r="A18" s="518" t="s">
        <v>1529</v>
      </c>
      <c r="B18" s="531">
        <v>13814</v>
      </c>
      <c r="C18" s="545">
        <v>14837</v>
      </c>
      <c r="D18" s="546">
        <v>11265</v>
      </c>
      <c r="E18" s="547">
        <f t="shared" si="1"/>
        <v>-0.185</v>
      </c>
      <c r="F18" s="534">
        <f t="shared" si="2"/>
        <v>0.759</v>
      </c>
      <c r="G18" s="123" t="str">
        <f t="shared" si="0"/>
        <v>是</v>
      </c>
    </row>
    <row r="19" s="123" customFormat="1" ht="36" customHeight="1" spans="1:7">
      <c r="A19" s="518" t="s">
        <v>1530</v>
      </c>
      <c r="B19" s="531">
        <v>67</v>
      </c>
      <c r="C19" s="545">
        <v>127</v>
      </c>
      <c r="D19" s="546">
        <v>114</v>
      </c>
      <c r="E19" s="547">
        <f t="shared" si="1"/>
        <v>0.701</v>
      </c>
      <c r="F19" s="534">
        <f t="shared" si="2"/>
        <v>0.898</v>
      </c>
      <c r="G19" s="123" t="str">
        <f t="shared" si="0"/>
        <v>是</v>
      </c>
    </row>
    <row r="20" s="123" customFormat="1" ht="36" customHeight="1" spans="1:7">
      <c r="A20" s="518" t="s">
        <v>1531</v>
      </c>
      <c r="B20" s="531"/>
      <c r="C20" s="545"/>
      <c r="D20" s="546">
        <v>3</v>
      </c>
      <c r="E20" s="543" t="str">
        <f t="shared" si="1"/>
        <v/>
      </c>
      <c r="F20" s="517" t="str">
        <f t="shared" si="2"/>
        <v/>
      </c>
      <c r="G20" s="123" t="str">
        <f t="shared" si="0"/>
        <v>是</v>
      </c>
    </row>
    <row r="21" s="123" customFormat="1" ht="36" customHeight="1" spans="1:7">
      <c r="A21" s="513" t="s">
        <v>1535</v>
      </c>
      <c r="B21" s="550">
        <v>541</v>
      </c>
      <c r="C21" s="541">
        <v>360</v>
      </c>
      <c r="D21" s="542">
        <v>439</v>
      </c>
      <c r="E21" s="543">
        <f t="shared" si="1"/>
        <v>-0.189</v>
      </c>
      <c r="F21" s="517">
        <f t="shared" si="2"/>
        <v>1.219</v>
      </c>
      <c r="G21" s="123" t="str">
        <f t="shared" si="0"/>
        <v>是</v>
      </c>
    </row>
    <row r="22" ht="36" customHeight="1" spans="1:7">
      <c r="A22" s="518" t="s">
        <v>1529</v>
      </c>
      <c r="B22" s="552">
        <v>158</v>
      </c>
      <c r="C22" s="545"/>
      <c r="D22" s="546"/>
      <c r="E22" s="547">
        <f t="shared" si="1"/>
        <v>-1</v>
      </c>
      <c r="F22" s="517" t="str">
        <f t="shared" si="2"/>
        <v/>
      </c>
      <c r="G22" s="122" t="str">
        <f t="shared" si="0"/>
        <v>是</v>
      </c>
    </row>
    <row r="23" ht="36" customHeight="1" spans="1:7">
      <c r="A23" s="518" t="s">
        <v>1530</v>
      </c>
      <c r="B23" s="552"/>
      <c r="C23" s="545"/>
      <c r="D23" s="546"/>
      <c r="E23" s="543" t="str">
        <f t="shared" si="1"/>
        <v/>
      </c>
      <c r="F23" s="517" t="str">
        <f t="shared" si="2"/>
        <v/>
      </c>
      <c r="G23" s="122" t="str">
        <f t="shared" si="0"/>
        <v>否</v>
      </c>
    </row>
    <row r="24" ht="36" customHeight="1" spans="1:7">
      <c r="A24" s="518" t="s">
        <v>1531</v>
      </c>
      <c r="B24" s="552"/>
      <c r="C24" s="545"/>
      <c r="D24" s="546"/>
      <c r="E24" s="543" t="str">
        <f t="shared" si="1"/>
        <v/>
      </c>
      <c r="F24" s="517" t="str">
        <f t="shared" si="2"/>
        <v/>
      </c>
      <c r="G24" s="122" t="str">
        <f t="shared" si="0"/>
        <v>否</v>
      </c>
    </row>
    <row r="25" ht="36" customHeight="1" spans="1:7">
      <c r="A25" s="513" t="s">
        <v>1536</v>
      </c>
      <c r="B25" s="550">
        <v>12932</v>
      </c>
      <c r="C25" s="541">
        <v>13699</v>
      </c>
      <c r="D25" s="542">
        <v>12771</v>
      </c>
      <c r="E25" s="543">
        <f t="shared" si="1"/>
        <v>-0.012</v>
      </c>
      <c r="F25" s="517">
        <f t="shared" si="2"/>
        <v>0.932</v>
      </c>
      <c r="G25" s="122" t="str">
        <f t="shared" si="0"/>
        <v>是</v>
      </c>
    </row>
    <row r="26" ht="36" customHeight="1" spans="1:7">
      <c r="A26" s="518" t="s">
        <v>1529</v>
      </c>
      <c r="B26" s="531">
        <v>2516</v>
      </c>
      <c r="C26" s="545">
        <v>2645</v>
      </c>
      <c r="D26" s="546">
        <v>2809</v>
      </c>
      <c r="E26" s="547">
        <f t="shared" si="1"/>
        <v>0.116</v>
      </c>
      <c r="F26" s="534">
        <f t="shared" si="2"/>
        <v>1.062</v>
      </c>
      <c r="G26" s="122" t="str">
        <f t="shared" si="0"/>
        <v>是</v>
      </c>
    </row>
    <row r="27" ht="36" customHeight="1" spans="1:7">
      <c r="A27" s="518" t="s">
        <v>1530</v>
      </c>
      <c r="B27" s="531">
        <v>998</v>
      </c>
      <c r="C27" s="545">
        <v>382</v>
      </c>
      <c r="D27" s="546">
        <v>104</v>
      </c>
      <c r="E27" s="547">
        <f t="shared" si="1"/>
        <v>-0.896</v>
      </c>
      <c r="F27" s="534">
        <f t="shared" si="2"/>
        <v>0.272</v>
      </c>
      <c r="G27" s="122" t="str">
        <f t="shared" si="0"/>
        <v>是</v>
      </c>
    </row>
    <row r="28" ht="36" customHeight="1" spans="1:7">
      <c r="A28" s="518" t="s">
        <v>1531</v>
      </c>
      <c r="B28" s="531">
        <v>8531</v>
      </c>
      <c r="C28" s="545">
        <v>10243</v>
      </c>
      <c r="D28" s="546">
        <v>8681</v>
      </c>
      <c r="E28" s="547">
        <f t="shared" si="1"/>
        <v>0.018</v>
      </c>
      <c r="F28" s="534">
        <f t="shared" si="2"/>
        <v>0.848</v>
      </c>
      <c r="G28" s="122" t="str">
        <f t="shared" si="0"/>
        <v>是</v>
      </c>
    </row>
    <row r="29" ht="36" customHeight="1" spans="1:7">
      <c r="A29" s="513" t="s">
        <v>1537</v>
      </c>
      <c r="B29" s="550">
        <v>43212</v>
      </c>
      <c r="C29" s="541">
        <v>38007</v>
      </c>
      <c r="D29" s="542">
        <v>38547</v>
      </c>
      <c r="E29" s="543">
        <f t="shared" si="1"/>
        <v>-0.108</v>
      </c>
      <c r="F29" s="517">
        <f t="shared" si="2"/>
        <v>1.014</v>
      </c>
      <c r="G29" s="122" t="str">
        <f t="shared" si="0"/>
        <v>是</v>
      </c>
    </row>
    <row r="30" ht="36" customHeight="1" spans="1:7">
      <c r="A30" s="518" t="s">
        <v>1529</v>
      </c>
      <c r="B30" s="553">
        <v>11159</v>
      </c>
      <c r="C30" s="545">
        <v>12425</v>
      </c>
      <c r="D30" s="546">
        <v>12662</v>
      </c>
      <c r="E30" s="547">
        <f t="shared" si="1"/>
        <v>0.135</v>
      </c>
      <c r="F30" s="534">
        <f t="shared" si="2"/>
        <v>1.019</v>
      </c>
      <c r="G30" s="122" t="str">
        <f t="shared" si="0"/>
        <v>是</v>
      </c>
    </row>
    <row r="31" ht="36" customHeight="1" spans="1:7">
      <c r="A31" s="518" t="s">
        <v>1530</v>
      </c>
      <c r="B31" s="553">
        <v>18</v>
      </c>
      <c r="C31" s="545">
        <v>20</v>
      </c>
      <c r="D31" s="546">
        <v>21</v>
      </c>
      <c r="E31" s="547">
        <f t="shared" si="1"/>
        <v>0.167</v>
      </c>
      <c r="F31" s="534">
        <f t="shared" si="2"/>
        <v>1.05</v>
      </c>
      <c r="G31" s="122" t="str">
        <f t="shared" si="0"/>
        <v>是</v>
      </c>
    </row>
    <row r="32" ht="36" customHeight="1" spans="1:7">
      <c r="A32" s="518" t="s">
        <v>1531</v>
      </c>
      <c r="B32" s="553">
        <v>5068</v>
      </c>
      <c r="C32" s="545">
        <v>628</v>
      </c>
      <c r="D32" s="546">
        <v>681</v>
      </c>
      <c r="E32" s="547">
        <f t="shared" si="1"/>
        <v>-0.866</v>
      </c>
      <c r="F32" s="534">
        <f t="shared" si="2"/>
        <v>1.084</v>
      </c>
      <c r="G32" s="122" t="str">
        <f t="shared" si="0"/>
        <v>是</v>
      </c>
    </row>
    <row r="33" ht="36" customHeight="1" spans="1:7">
      <c r="A33" s="535" t="s">
        <v>1538</v>
      </c>
      <c r="B33" s="554">
        <f>B5+B9+B13+B17+B21+B25+B29</f>
        <v>113157</v>
      </c>
      <c r="C33" s="554">
        <f t="shared" ref="C33:C36" si="3">C5+C9+C13+C17+C21+C25+C29</f>
        <v>115365</v>
      </c>
      <c r="D33" s="555">
        <f t="shared" ref="D33:D36" si="4">D5+D9+D13+D17+D21+D25+D29</f>
        <v>111844</v>
      </c>
      <c r="E33" s="543">
        <f t="shared" si="1"/>
        <v>-0.012</v>
      </c>
      <c r="F33" s="517">
        <f t="shared" si="2"/>
        <v>0.969</v>
      </c>
      <c r="G33" s="122" t="str">
        <f t="shared" si="0"/>
        <v>是</v>
      </c>
    </row>
    <row r="34" ht="36" customHeight="1" spans="1:7">
      <c r="A34" s="518" t="s">
        <v>1539</v>
      </c>
      <c r="B34" s="556">
        <f t="shared" ref="B34:B36" si="5">B6+B10+B14+B18+B22+B26+B30</f>
        <v>52957</v>
      </c>
      <c r="C34" s="556">
        <f t="shared" si="3"/>
        <v>57520</v>
      </c>
      <c r="D34" s="546">
        <f t="shared" si="4"/>
        <v>52065</v>
      </c>
      <c r="E34" s="547">
        <f t="shared" si="1"/>
        <v>-0.017</v>
      </c>
      <c r="F34" s="534">
        <f t="shared" si="2"/>
        <v>0.905</v>
      </c>
      <c r="G34" s="122" t="str">
        <f t="shared" si="0"/>
        <v>是</v>
      </c>
    </row>
    <row r="35" ht="36" customHeight="1" spans="1:7">
      <c r="A35" s="518" t="s">
        <v>1540</v>
      </c>
      <c r="B35" s="556">
        <f t="shared" si="5"/>
        <v>1346</v>
      </c>
      <c r="C35" s="556">
        <f t="shared" si="3"/>
        <v>818</v>
      </c>
      <c r="D35" s="546">
        <f t="shared" si="4"/>
        <v>477</v>
      </c>
      <c r="E35" s="547">
        <f t="shared" si="1"/>
        <v>-0.646</v>
      </c>
      <c r="F35" s="534">
        <f t="shared" si="2"/>
        <v>0.583</v>
      </c>
      <c r="G35" s="122" t="str">
        <f t="shared" si="0"/>
        <v>是</v>
      </c>
    </row>
    <row r="36" ht="36" customHeight="1" spans="1:7">
      <c r="A36" s="518" t="s">
        <v>1541</v>
      </c>
      <c r="B36" s="556">
        <f t="shared" si="5"/>
        <v>14709</v>
      </c>
      <c r="C36" s="556">
        <f t="shared" si="3"/>
        <v>11981</v>
      </c>
      <c r="D36" s="546">
        <f t="shared" si="4"/>
        <v>10696</v>
      </c>
      <c r="E36" s="547">
        <f t="shared" si="1"/>
        <v>-0.273</v>
      </c>
      <c r="F36" s="534">
        <f t="shared" si="2"/>
        <v>0.893</v>
      </c>
      <c r="G36" s="122" t="str">
        <f t="shared" si="0"/>
        <v>是</v>
      </c>
    </row>
    <row r="37" ht="36" customHeight="1" spans="1:7">
      <c r="A37" s="513" t="s">
        <v>1542</v>
      </c>
      <c r="B37" s="557"/>
      <c r="C37" s="557"/>
      <c r="D37" s="542"/>
      <c r="E37" s="543" t="str">
        <f t="shared" si="1"/>
        <v/>
      </c>
      <c r="F37" s="517" t="str">
        <f t="shared" si="2"/>
        <v/>
      </c>
      <c r="G37" s="122" t="str">
        <f t="shared" si="0"/>
        <v>否</v>
      </c>
    </row>
    <row r="38" ht="36" customHeight="1" spans="1:7">
      <c r="A38" s="513" t="s">
        <v>1543</v>
      </c>
      <c r="B38" s="557"/>
      <c r="C38" s="557"/>
      <c r="D38" s="542"/>
      <c r="E38" s="543" t="str">
        <f t="shared" si="1"/>
        <v/>
      </c>
      <c r="F38" s="517" t="str">
        <f t="shared" si="2"/>
        <v/>
      </c>
      <c r="G38" s="122" t="str">
        <f t="shared" si="0"/>
        <v>否</v>
      </c>
    </row>
    <row r="39" ht="36" customHeight="1" spans="1:7">
      <c r="A39" s="535" t="s">
        <v>1544</v>
      </c>
      <c r="B39" s="554">
        <f>B33+B37+B38</f>
        <v>113157</v>
      </c>
      <c r="C39" s="554">
        <f>C33+C37+C38</f>
        <v>115365</v>
      </c>
      <c r="D39" s="542">
        <f>D33+D37+D38</f>
        <v>111844</v>
      </c>
      <c r="E39" s="543">
        <f t="shared" si="1"/>
        <v>-0.012</v>
      </c>
      <c r="F39" s="517">
        <f t="shared" si="2"/>
        <v>0.969</v>
      </c>
      <c r="G39" s="122" t="str">
        <f t="shared" si="0"/>
        <v>是</v>
      </c>
    </row>
    <row r="40" ht="208.5" customHeight="1" spans="1:6">
      <c r="A40" s="558"/>
      <c r="B40" s="558"/>
      <c r="C40" s="558"/>
      <c r="D40" s="558"/>
      <c r="E40" s="558"/>
      <c r="F40" s="558"/>
    </row>
    <row r="41" spans="2:4">
      <c r="B41" s="527"/>
      <c r="C41" s="527"/>
      <c r="D41" s="527"/>
    </row>
    <row r="42" spans="2:4">
      <c r="B42" s="527"/>
      <c r="C42" s="527"/>
      <c r="D42" s="527"/>
    </row>
    <row r="43" spans="2:4">
      <c r="B43" s="527"/>
      <c r="C43" s="527"/>
      <c r="D43" s="527"/>
    </row>
    <row r="44" spans="2:4">
      <c r="B44" s="527"/>
      <c r="C44" s="527"/>
      <c r="D44" s="527"/>
    </row>
  </sheetData>
  <sheetProtection algorithmName="SHA-512" hashValue="r0v5CcK+o1av/QaAJOTtmF5k88nGpmx/W7P3jXfVLn/8e7xMADnDvsAmkvo7TV69fcSDKSFgQPeioxpKC1j4lg==" saltValue="2ehv8D2jNJh7imQnNSl/hQ==" spinCount="100000" sheet="1" objects="1" scenarios="1"/>
  <autoFilter ref="A4:G39">
    <extLst/>
  </autoFilter>
  <mergeCells count="6">
    <mergeCell ref="A1:F1"/>
    <mergeCell ref="C3:D3"/>
    <mergeCell ref="E3:F3"/>
    <mergeCell ref="A40:F40"/>
    <mergeCell ref="A3:A4"/>
    <mergeCell ref="B3:B4"/>
  </mergeCells>
  <conditionalFormatting sqref="C30:C32">
    <cfRule type="cellIs" dxfId="0" priority="1" stopIfTrue="1" operator="lessThanOrEqual">
      <formula>-1</formula>
    </cfRule>
  </conditionalFormatting>
  <conditionalFormatting sqref="F5:F39">
    <cfRule type="cellIs" dxfId="2" priority="4" stopIfTrue="1" operator="greaterThan">
      <formula>10</formula>
    </cfRule>
    <cfRule type="cellIs" dxfId="2" priority="5" stopIfTrue="1" operator="lessThanOrEqual">
      <formula>-1</formula>
    </cfRule>
  </conditionalFormatting>
  <conditionalFormatting sqref="F9:F14">
    <cfRule type="cellIs" dxfId="4" priority="19" stopIfTrue="1" operator="lessThan">
      <formula>0</formula>
    </cfRule>
  </conditionalFormatting>
  <conditionalFormatting sqref="F17:F24">
    <cfRule type="cellIs" dxfId="4" priority="20" stopIfTrue="1" operator="lessThan">
      <formula>0</formula>
    </cfRule>
  </conditionalFormatting>
  <conditionalFormatting sqref="F25:F28">
    <cfRule type="cellIs" dxfId="4" priority="21" stopIfTrue="1" operator="lessThan">
      <formula>0</formula>
    </cfRule>
    <cfRule type="cellIs" dxfId="4" priority="23" stopIfTrue="1" operator="lessThan">
      <formula>0</formula>
    </cfRule>
  </conditionalFormatting>
  <conditionalFormatting sqref="F40:F57">
    <cfRule type="cellIs" dxfId="4" priority="24" stopIfTrue="1" operator="lessThan">
      <formula>0</formula>
    </cfRule>
  </conditionalFormatting>
  <conditionalFormatting sqref="C26:C28 C30:C32 C22:C24 C6:C8 C10:C12 C14:C16 C18:C20">
    <cfRule type="cellIs" dxfId="0" priority="3" stopIfTrue="1" operator="lessThanOrEqual">
      <formula>-1</formula>
    </cfRule>
  </conditionalFormatting>
  <conditionalFormatting sqref="C30:C32 C22:C24 C6:C8 C10:C12 C14:C16 C18:C20 C26:C28">
    <cfRule type="cellIs" dxfId="0" priority="2" stopIfTrue="1" operator="lessThanOrEqual">
      <formula>-1</formula>
    </cfRule>
  </conditionalFormatting>
  <conditionalFormatting sqref="B33:D33 F29:F33">
    <cfRule type="cellIs" dxfId="4" priority="22" stopIfTrue="1" operator="lessThan">
      <formula>0</formula>
    </cfRule>
  </conditionalFormatting>
  <conditionalFormatting sqref="B33:D33 F33">
    <cfRule type="cellIs" dxfId="4" priority="11" stopIfTrue="1" operator="lessThan">
      <formula>0</formula>
    </cfRule>
  </conditionalFormatting>
  <conditionalFormatting sqref="B34:D34 F34">
    <cfRule type="cellIs" dxfId="4" priority="12" stopIfTrue="1" operator="lessThan">
      <formula>0</formula>
    </cfRule>
  </conditionalFormatting>
  <conditionalFormatting sqref="B35:D37 F35:F37">
    <cfRule type="cellIs" dxfId="4" priority="13" stopIfTrue="1" operator="lessThan">
      <formula>0</formula>
    </cfRule>
  </conditionalFormatting>
  <conditionalFormatting sqref="B36:D37 F36:F37">
    <cfRule type="cellIs" dxfId="4" priority="14" stopIfTrue="1" operator="lessThan">
      <formula>0</formula>
    </cfRule>
  </conditionalFormatting>
  <conditionalFormatting sqref="B37:D38 F37:F38">
    <cfRule type="cellIs" dxfId="4" priority="15" stopIfTrue="1" operator="lessThan">
      <formula>0</formula>
    </cfRule>
  </conditionalFormatting>
  <conditionalFormatting sqref="B38:D38 F38">
    <cfRule type="cellIs" dxfId="4" priority="16" stopIfTrue="1" operator="lessThan">
      <formula>0</formula>
    </cfRule>
  </conditionalFormatting>
  <conditionalFormatting sqref="B39:D39 F39">
    <cfRule type="cellIs" dxfId="4" priority="17" stopIfTrue="1" operator="lessThan">
      <formula>0</formula>
    </cfRule>
  </conditionalFormatting>
  <conditionalFormatting sqref="C40:D57 F40:F57">
    <cfRule type="cellIs" dxfId="4" priority="25" stopIfTrue="1" operator="lessThan">
      <formula>0</formula>
    </cfRule>
  </conditionalFormatting>
  <printOptions horizontalCentered="1"/>
  <pageMargins left="0.47244094488189" right="0.393700787401575" top="0.748031496062992" bottom="0.748031496062992" header="0.31496062992126" footer="0.31496062992126"/>
  <pageSetup paperSize="9" scale="75" firstPageNumber="62" orientation="portrait" useFirstPageNumber="1"/>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7"/>
  <sheetViews>
    <sheetView showGridLines="0" showZeros="0" view="pageBreakPreview" zoomScale="80" zoomScaleNormal="100" workbookViewId="0">
      <pane ySplit="4" topLeftCell="A8" activePane="bottomLeft" state="frozen"/>
      <selection/>
      <selection pane="bottomLeft" activeCell="L21" sqref="L21"/>
    </sheetView>
  </sheetViews>
  <sheetFormatPr defaultColWidth="9" defaultRowHeight="14.25" outlineLevelCol="6"/>
  <cols>
    <col min="1" max="1" width="43.75" style="122" customWidth="1"/>
    <col min="2" max="4" width="16.75" style="122" customWidth="1"/>
    <col min="5" max="6" width="15.5" style="122" customWidth="1"/>
    <col min="7" max="16384" width="9" style="122"/>
  </cols>
  <sheetData>
    <row r="1" s="123" customFormat="1" ht="45" customHeight="1" spans="1:6">
      <c r="A1" s="504" t="str">
        <f>YEAR(封面!$B$7)-1&amp;"年云县社会保险基金支出执行情况表"</f>
        <v>2021年云县社会保险基金支出执行情况表</v>
      </c>
      <c r="B1" s="504"/>
      <c r="C1" s="504"/>
      <c r="D1" s="504"/>
      <c r="E1" s="504"/>
      <c r="F1" s="504"/>
    </row>
    <row r="2" s="123" customFormat="1" ht="20.1" customHeight="1" spans="1:6">
      <c r="A2" s="505" t="s">
        <v>1545</v>
      </c>
      <c r="B2" s="506"/>
      <c r="C2" s="507"/>
      <c r="D2" s="508"/>
      <c r="F2" s="509" t="s">
        <v>1546</v>
      </c>
    </row>
    <row r="3" ht="36" customHeight="1" spans="1:7">
      <c r="A3" s="510" t="s">
        <v>11</v>
      </c>
      <c r="B3" s="511" t="str">
        <f>YEAR(封面!$B$7)-2&amp;"年决算数"</f>
        <v>2020年决算数</v>
      </c>
      <c r="C3" s="511" t="str">
        <f>YEAR(封面!$B$7)-1&amp;"年"</f>
        <v>2021年</v>
      </c>
      <c r="D3" s="511"/>
      <c r="E3" s="510" t="s">
        <v>12</v>
      </c>
      <c r="F3" s="510"/>
      <c r="G3" s="512"/>
    </row>
    <row r="4" ht="36" customHeight="1" spans="1:7">
      <c r="A4" s="510"/>
      <c r="B4" s="511"/>
      <c r="C4" s="511" t="s">
        <v>14</v>
      </c>
      <c r="D4" s="511" t="s">
        <v>15</v>
      </c>
      <c r="E4" s="511" t="str">
        <f>"比"&amp;YEAR(封面!$B$7)-2&amp;"年决算数增长%"</f>
        <v>比2020年决算数增长%</v>
      </c>
      <c r="F4" s="511" t="str">
        <f>"完成"&amp;YEAR(封面!$B$7)-1&amp;"年预算数的%"</f>
        <v>完成2021年预算数的%</v>
      </c>
      <c r="G4" s="512" t="s">
        <v>13</v>
      </c>
    </row>
    <row r="5" ht="36" customHeight="1" spans="1:7">
      <c r="A5" s="513" t="s">
        <v>1547</v>
      </c>
      <c r="B5" s="529">
        <v>20940</v>
      </c>
      <c r="C5" s="515">
        <v>25478</v>
      </c>
      <c r="D5" s="530">
        <v>26373</v>
      </c>
      <c r="E5" s="516">
        <f t="shared" ref="E5:E23" si="0">IF(B5&gt;0,D5/B5-1,IF(B5&lt;0,-(D5/B5-1),""))</f>
        <v>0.259</v>
      </c>
      <c r="F5" s="517">
        <f t="shared" ref="F5:F23" si="1">IF(C5&lt;&gt;0,D5/C5,"")</f>
        <v>1.035</v>
      </c>
      <c r="G5" s="122" t="str">
        <f t="shared" ref="G5:G23" si="2">IF(A5&lt;&gt;"",IF(SUM(B5:D5)&lt;&gt;0,"是","否"),"是")</f>
        <v>是</v>
      </c>
    </row>
    <row r="6" ht="36" customHeight="1" spans="1:7">
      <c r="A6" s="518" t="s">
        <v>1548</v>
      </c>
      <c r="B6" s="531">
        <v>12425</v>
      </c>
      <c r="C6" s="532">
        <v>13580</v>
      </c>
      <c r="D6" s="533">
        <v>13200</v>
      </c>
      <c r="E6" s="521">
        <f t="shared" si="0"/>
        <v>0.062</v>
      </c>
      <c r="F6" s="534">
        <f t="shared" si="1"/>
        <v>0.972</v>
      </c>
      <c r="G6" s="122" t="str">
        <f t="shared" si="2"/>
        <v>是</v>
      </c>
    </row>
    <row r="7" ht="36" customHeight="1" spans="1:7">
      <c r="A7" s="513" t="s">
        <v>1549</v>
      </c>
      <c r="B7" s="529">
        <v>13488</v>
      </c>
      <c r="C7" s="515">
        <v>15645</v>
      </c>
      <c r="D7" s="530">
        <v>15860</v>
      </c>
      <c r="E7" s="516">
        <f t="shared" si="0"/>
        <v>0.176</v>
      </c>
      <c r="F7" s="517">
        <f t="shared" si="1"/>
        <v>1.014</v>
      </c>
      <c r="G7" s="122" t="str">
        <f t="shared" si="2"/>
        <v>是</v>
      </c>
    </row>
    <row r="8" ht="36" customHeight="1" spans="1:7">
      <c r="A8" s="518" t="s">
        <v>1548</v>
      </c>
      <c r="B8" s="531">
        <v>13488</v>
      </c>
      <c r="C8" s="523">
        <v>15131</v>
      </c>
      <c r="D8" s="533">
        <v>15847</v>
      </c>
      <c r="E8" s="521">
        <f t="shared" si="0"/>
        <v>0.175</v>
      </c>
      <c r="F8" s="534">
        <f t="shared" si="1"/>
        <v>1.047</v>
      </c>
      <c r="G8" s="122" t="str">
        <f t="shared" si="2"/>
        <v>是</v>
      </c>
    </row>
    <row r="9" s="123" customFormat="1" ht="36" customHeight="1" spans="1:7">
      <c r="A9" s="513" t="s">
        <v>1550</v>
      </c>
      <c r="B9" s="529">
        <v>2094</v>
      </c>
      <c r="C9" s="515">
        <v>1698</v>
      </c>
      <c r="D9" s="530">
        <v>1206</v>
      </c>
      <c r="E9" s="516">
        <f t="shared" si="0"/>
        <v>-0.424</v>
      </c>
      <c r="F9" s="517">
        <f t="shared" si="1"/>
        <v>0.71</v>
      </c>
      <c r="G9" s="123" t="str">
        <f t="shared" si="2"/>
        <v>是</v>
      </c>
    </row>
    <row r="10" s="123" customFormat="1" ht="36" customHeight="1" spans="1:7">
      <c r="A10" s="518" t="s">
        <v>1548</v>
      </c>
      <c r="B10" s="531">
        <v>281</v>
      </c>
      <c r="C10" s="523">
        <v>314</v>
      </c>
      <c r="D10" s="533">
        <v>278</v>
      </c>
      <c r="E10" s="521">
        <f t="shared" si="0"/>
        <v>-0.011</v>
      </c>
      <c r="F10" s="534">
        <f t="shared" si="1"/>
        <v>0.885</v>
      </c>
      <c r="G10" s="123" t="str">
        <f t="shared" si="2"/>
        <v>是</v>
      </c>
    </row>
    <row r="11" s="123" customFormat="1" ht="36" customHeight="1" spans="1:7">
      <c r="A11" s="513" t="s">
        <v>1551</v>
      </c>
      <c r="B11" s="529">
        <v>17740</v>
      </c>
      <c r="C11" s="515">
        <v>19517</v>
      </c>
      <c r="D11" s="530">
        <v>16420</v>
      </c>
      <c r="E11" s="516">
        <f t="shared" si="0"/>
        <v>-0.074</v>
      </c>
      <c r="F11" s="517">
        <f t="shared" si="1"/>
        <v>0.841</v>
      </c>
      <c r="G11" s="123" t="str">
        <f t="shared" si="2"/>
        <v>是</v>
      </c>
    </row>
    <row r="12" s="123" customFormat="1" ht="36" customHeight="1" spans="1:7">
      <c r="A12" s="518" t="s">
        <v>1548</v>
      </c>
      <c r="B12" s="531">
        <v>7696</v>
      </c>
      <c r="C12" s="523">
        <v>9434</v>
      </c>
      <c r="D12" s="533">
        <v>7432</v>
      </c>
      <c r="E12" s="521">
        <f t="shared" si="0"/>
        <v>-0.034</v>
      </c>
      <c r="F12" s="534">
        <f t="shared" si="1"/>
        <v>0.788</v>
      </c>
      <c r="G12" s="123" t="str">
        <f t="shared" si="2"/>
        <v>是</v>
      </c>
    </row>
    <row r="13" s="123" customFormat="1" ht="36" customHeight="1" spans="1:7">
      <c r="A13" s="513" t="s">
        <v>1552</v>
      </c>
      <c r="B13" s="529">
        <v>552</v>
      </c>
      <c r="C13" s="515">
        <v>360</v>
      </c>
      <c r="D13" s="530">
        <v>439</v>
      </c>
      <c r="E13" s="516">
        <f t="shared" si="0"/>
        <v>-0.205</v>
      </c>
      <c r="F13" s="517">
        <f t="shared" si="1"/>
        <v>1.219</v>
      </c>
      <c r="G13" s="123" t="str">
        <f t="shared" si="2"/>
        <v>是</v>
      </c>
    </row>
    <row r="14" ht="36" customHeight="1" spans="1:7">
      <c r="A14" s="518" t="s">
        <v>1548</v>
      </c>
      <c r="B14" s="531">
        <v>394</v>
      </c>
      <c r="C14" s="523">
        <v>360</v>
      </c>
      <c r="D14" s="533">
        <v>439</v>
      </c>
      <c r="E14" s="521">
        <f t="shared" si="0"/>
        <v>0.114</v>
      </c>
      <c r="F14" s="534">
        <f t="shared" si="1"/>
        <v>1.219</v>
      </c>
      <c r="G14" s="122" t="str">
        <f t="shared" si="2"/>
        <v>是</v>
      </c>
    </row>
    <row r="15" ht="36" customHeight="1" spans="1:7">
      <c r="A15" s="513" t="s">
        <v>1553</v>
      </c>
      <c r="B15" s="529">
        <v>8332</v>
      </c>
      <c r="C15" s="515">
        <v>10042</v>
      </c>
      <c r="D15" s="530">
        <v>8786</v>
      </c>
      <c r="E15" s="516">
        <f t="shared" si="0"/>
        <v>0.054</v>
      </c>
      <c r="F15" s="517">
        <f t="shared" si="1"/>
        <v>0.875</v>
      </c>
      <c r="G15" s="122" t="str">
        <f t="shared" si="2"/>
        <v>是</v>
      </c>
    </row>
    <row r="16" ht="36" customHeight="1" spans="1:7">
      <c r="A16" s="518" t="s">
        <v>1548</v>
      </c>
      <c r="B16" s="531">
        <v>8326</v>
      </c>
      <c r="C16" s="523">
        <v>10032</v>
      </c>
      <c r="D16" s="533">
        <v>8778</v>
      </c>
      <c r="E16" s="521">
        <f t="shared" si="0"/>
        <v>0.054</v>
      </c>
      <c r="F16" s="534">
        <f t="shared" si="1"/>
        <v>0.875</v>
      </c>
      <c r="G16" s="122" t="str">
        <f t="shared" si="2"/>
        <v>是</v>
      </c>
    </row>
    <row r="17" ht="36" customHeight="1" spans="1:7">
      <c r="A17" s="513" t="s">
        <v>1554</v>
      </c>
      <c r="B17" s="529">
        <v>38735</v>
      </c>
      <c r="C17" s="515">
        <v>37956</v>
      </c>
      <c r="D17" s="530">
        <v>35673</v>
      </c>
      <c r="E17" s="516">
        <f t="shared" si="0"/>
        <v>-0.079</v>
      </c>
      <c r="F17" s="517">
        <f t="shared" si="1"/>
        <v>0.94</v>
      </c>
      <c r="G17" s="122" t="str">
        <f t="shared" si="2"/>
        <v>是</v>
      </c>
    </row>
    <row r="18" ht="36" customHeight="1" spans="1:7">
      <c r="A18" s="518" t="s">
        <v>1548</v>
      </c>
      <c r="B18" s="531">
        <v>21141</v>
      </c>
      <c r="C18" s="523">
        <v>24884</v>
      </c>
      <c r="D18" s="533">
        <v>22797</v>
      </c>
      <c r="E18" s="521">
        <f t="shared" si="0"/>
        <v>0.078</v>
      </c>
      <c r="F18" s="534">
        <f t="shared" si="1"/>
        <v>0.916</v>
      </c>
      <c r="G18" s="122" t="str">
        <f t="shared" si="2"/>
        <v>是</v>
      </c>
    </row>
    <row r="19" ht="36" customHeight="1" spans="1:7">
      <c r="A19" s="535" t="s">
        <v>1555</v>
      </c>
      <c r="B19" s="536">
        <f t="shared" ref="B19:D20" si="3">B5+B7+B9+B11+B13+B15+B17</f>
        <v>101881</v>
      </c>
      <c r="C19" s="536">
        <f t="shared" si="3"/>
        <v>110696</v>
      </c>
      <c r="D19" s="530">
        <f t="shared" si="3"/>
        <v>104757</v>
      </c>
      <c r="E19" s="516">
        <f t="shared" si="0"/>
        <v>0.028</v>
      </c>
      <c r="F19" s="517">
        <f t="shared" si="1"/>
        <v>0.946</v>
      </c>
      <c r="G19" s="122" t="str">
        <f t="shared" si="2"/>
        <v>是</v>
      </c>
    </row>
    <row r="20" ht="36" customHeight="1" spans="1:7">
      <c r="A20" s="518" t="s">
        <v>1556</v>
      </c>
      <c r="B20" s="537">
        <f t="shared" si="3"/>
        <v>63751</v>
      </c>
      <c r="C20" s="537">
        <f t="shared" si="3"/>
        <v>73735</v>
      </c>
      <c r="D20" s="533">
        <f t="shared" si="3"/>
        <v>68771</v>
      </c>
      <c r="E20" s="521">
        <f t="shared" si="0"/>
        <v>0.079</v>
      </c>
      <c r="F20" s="534">
        <f t="shared" si="1"/>
        <v>0.933</v>
      </c>
      <c r="G20" s="122" t="str">
        <f t="shared" si="2"/>
        <v>是</v>
      </c>
    </row>
    <row r="21" ht="36" customHeight="1" spans="1:7">
      <c r="A21" s="513" t="s">
        <v>1557</v>
      </c>
      <c r="B21" s="72"/>
      <c r="C21" s="72"/>
      <c r="D21" s="530"/>
      <c r="E21" s="516" t="str">
        <f t="shared" si="0"/>
        <v/>
      </c>
      <c r="F21" s="517" t="str">
        <f t="shared" si="1"/>
        <v/>
      </c>
      <c r="G21" s="122" t="str">
        <f t="shared" si="2"/>
        <v>否</v>
      </c>
    </row>
    <row r="22" ht="36" customHeight="1" spans="1:7">
      <c r="A22" s="513" t="s">
        <v>1558</v>
      </c>
      <c r="B22" s="72"/>
      <c r="C22" s="72"/>
      <c r="D22" s="530"/>
      <c r="E22" s="516" t="str">
        <f t="shared" si="0"/>
        <v/>
      </c>
      <c r="F22" s="517" t="str">
        <f t="shared" si="1"/>
        <v/>
      </c>
      <c r="G22" s="122" t="str">
        <f t="shared" si="2"/>
        <v>否</v>
      </c>
    </row>
    <row r="23" ht="36" customHeight="1" spans="1:7">
      <c r="A23" s="535" t="s">
        <v>1559</v>
      </c>
      <c r="B23" s="538">
        <f>B19+B21+B22</f>
        <v>101881</v>
      </c>
      <c r="C23" s="538">
        <f>C19+C21+C22</f>
        <v>110696</v>
      </c>
      <c r="D23" s="530">
        <f>D19+D21+D22</f>
        <v>104757</v>
      </c>
      <c r="E23" s="516">
        <f t="shared" si="0"/>
        <v>0.028</v>
      </c>
      <c r="F23" s="517">
        <f t="shared" si="1"/>
        <v>0.946</v>
      </c>
      <c r="G23" s="122" t="str">
        <f t="shared" si="2"/>
        <v>是</v>
      </c>
    </row>
    <row r="24" spans="2:4">
      <c r="B24" s="527"/>
      <c r="C24" s="527"/>
      <c r="D24" s="527"/>
    </row>
    <row r="25" spans="2:4">
      <c r="B25" s="527"/>
      <c r="C25" s="527"/>
      <c r="D25" s="527"/>
    </row>
    <row r="26" spans="2:4">
      <c r="B26" s="527"/>
      <c r="C26" s="527"/>
      <c r="D26" s="527"/>
    </row>
    <row r="27" spans="2:4">
      <c r="B27" s="527"/>
      <c r="C27" s="527"/>
      <c r="D27" s="527"/>
    </row>
  </sheetData>
  <sheetProtection algorithmName="SHA-512" hashValue="19VZCyjE4fTiqlakqjQASBR9rdlM6u6ggNuLz1Tw8koY0szcALlUWUmDtpmS/qzBWDaxw0jrEw2xdeQiyPHuqQ==" saltValue="4ywLj7yxYaDHZRze+W6F6A==" spinCount="100000" sheet="1" objects="1" scenarios="1"/>
  <autoFilter ref="A4:G23">
    <extLst/>
  </autoFilter>
  <mergeCells count="5">
    <mergeCell ref="A1:F1"/>
    <mergeCell ref="C3:D3"/>
    <mergeCell ref="E3:F3"/>
    <mergeCell ref="A3:A4"/>
    <mergeCell ref="B3:B4"/>
  </mergeCells>
  <conditionalFormatting sqref="F5">
    <cfRule type="cellIs" dxfId="2" priority="1" stopIfTrue="1" operator="greaterThan">
      <formula>10</formula>
    </cfRule>
    <cfRule type="cellIs" dxfId="2" priority="2" stopIfTrue="1" operator="lessThanOrEqual">
      <formula>-1</formula>
    </cfRule>
  </conditionalFormatting>
  <conditionalFormatting sqref="F6:F23">
    <cfRule type="cellIs" dxfId="2" priority="3" stopIfTrue="1" operator="greaterThan">
      <formula>10</formula>
    </cfRule>
    <cfRule type="cellIs" dxfId="2" priority="4"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64" orientation="portrait" useFirstPageNumber="1"/>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24"/>
  <sheetViews>
    <sheetView showGridLines="0" showZeros="0" view="pageBreakPreview" zoomScale="80" zoomScaleNormal="100" workbookViewId="0">
      <pane ySplit="4" topLeftCell="A5" activePane="bottomLeft" state="frozen"/>
      <selection/>
      <selection pane="bottomLeft" activeCell="B20" sqref="B20"/>
    </sheetView>
  </sheetViews>
  <sheetFormatPr defaultColWidth="9" defaultRowHeight="14.25" outlineLevelCol="6"/>
  <cols>
    <col min="1" max="1" width="43.75" style="122" customWidth="1"/>
    <col min="2" max="3" width="16.75" style="122" customWidth="1"/>
    <col min="4" max="4" width="16.75" style="503" customWidth="1"/>
    <col min="5" max="6" width="15.375" style="122" customWidth="1"/>
    <col min="7" max="7" width="9" style="122" customWidth="1"/>
    <col min="8" max="8" width="12.625" style="122"/>
    <col min="9" max="16384" width="9" style="122"/>
  </cols>
  <sheetData>
    <row r="1" s="123" customFormat="1" ht="45" customHeight="1" spans="1:6">
      <c r="A1" s="504" t="str">
        <f>YEAR(封面!$B$7)-1&amp;"年云县社会保险基金结余执行情况表"</f>
        <v>2021年云县社会保险基金结余执行情况表</v>
      </c>
      <c r="B1" s="504"/>
      <c r="C1" s="504"/>
      <c r="D1" s="504"/>
      <c r="E1" s="504"/>
      <c r="F1" s="504"/>
    </row>
    <row r="2" s="123" customFormat="1" ht="20.1" customHeight="1" spans="1:6">
      <c r="A2" s="505" t="s">
        <v>1560</v>
      </c>
      <c r="B2" s="506"/>
      <c r="C2" s="507"/>
      <c r="D2" s="508"/>
      <c r="F2" s="509" t="s">
        <v>1561</v>
      </c>
    </row>
    <row r="3" ht="36" customHeight="1" spans="1:6">
      <c r="A3" s="510" t="s">
        <v>11</v>
      </c>
      <c r="B3" s="511" t="str">
        <f>YEAR(封面!$B$7)-2&amp;"年决算数"</f>
        <v>2020年决算数</v>
      </c>
      <c r="C3" s="511" t="str">
        <f>YEAR(封面!$B$7)-1&amp;"年"</f>
        <v>2021年</v>
      </c>
      <c r="D3" s="511"/>
      <c r="E3" s="510" t="s">
        <v>12</v>
      </c>
      <c r="F3" s="510"/>
    </row>
    <row r="4" ht="36" customHeight="1" spans="1:7">
      <c r="A4" s="510"/>
      <c r="B4" s="511"/>
      <c r="C4" s="511" t="s">
        <v>14</v>
      </c>
      <c r="D4" s="511" t="s">
        <v>15</v>
      </c>
      <c r="E4" s="511" t="str">
        <f>"比"&amp;YEAR(封面!$B$7)-2&amp;"年决算数增长%"</f>
        <v>比2020年决算数增长%</v>
      </c>
      <c r="F4" s="511" t="str">
        <f>"完成"&amp;YEAR(封面!$B$7)-1&amp;"年预算数的%"</f>
        <v>完成2021年预算数的%</v>
      </c>
      <c r="G4" s="512" t="s">
        <v>13</v>
      </c>
    </row>
    <row r="5" ht="36" customHeight="1" spans="1:7">
      <c r="A5" s="513" t="s">
        <v>1562</v>
      </c>
      <c r="B5" s="514">
        <v>-3078</v>
      </c>
      <c r="C5" s="515">
        <v>-1514</v>
      </c>
      <c r="D5" s="515"/>
      <c r="E5" s="516">
        <f t="shared" ref="E5:E20" si="0">IF(B5&gt;0,D5/B5-1,IF(B5&lt;0,-(D5/B5-1),""))</f>
        <v>1</v>
      </c>
      <c r="F5" s="517">
        <f t="shared" ref="F5:F20" si="1">IF(C5&lt;&gt;0,D5/C5,"")</f>
        <v>0</v>
      </c>
      <c r="G5" s="122" t="str">
        <f t="shared" ref="G5:G20" si="2">IF(A5&lt;&gt;"",IF(SUM(B5:D5)&lt;&gt;0,"是","否"),"是")</f>
        <v>是</v>
      </c>
    </row>
    <row r="6" ht="36" customHeight="1" spans="1:7">
      <c r="A6" s="518" t="s">
        <v>1563</v>
      </c>
      <c r="B6" s="519">
        <v>0</v>
      </c>
      <c r="C6" s="520"/>
      <c r="D6" s="520"/>
      <c r="E6" s="521" t="str">
        <f t="shared" si="0"/>
        <v/>
      </c>
      <c r="F6" s="521" t="str">
        <f t="shared" si="1"/>
        <v/>
      </c>
      <c r="G6" s="122" t="str">
        <f t="shared" si="2"/>
        <v>否</v>
      </c>
    </row>
    <row r="7" ht="36" customHeight="1" spans="1:7">
      <c r="A7" s="513" t="s">
        <v>1564</v>
      </c>
      <c r="B7" s="514">
        <v>4490</v>
      </c>
      <c r="C7" s="515">
        <v>2571</v>
      </c>
      <c r="D7" s="522">
        <v>-2003</v>
      </c>
      <c r="E7" s="516">
        <f t="shared" si="0"/>
        <v>-1.446</v>
      </c>
      <c r="F7" s="516">
        <f t="shared" si="1"/>
        <v>-0.779</v>
      </c>
      <c r="G7" s="122" t="str">
        <f t="shared" si="2"/>
        <v>是</v>
      </c>
    </row>
    <row r="8" ht="36" customHeight="1" spans="1:7">
      <c r="A8" s="518" t="s">
        <v>1565</v>
      </c>
      <c r="B8" s="519">
        <v>20871</v>
      </c>
      <c r="C8" s="523">
        <v>27766</v>
      </c>
      <c r="D8" s="523">
        <v>18868</v>
      </c>
      <c r="E8" s="521">
        <f t="shared" si="0"/>
        <v>-0.096</v>
      </c>
      <c r="F8" s="521">
        <f t="shared" si="1"/>
        <v>0.68</v>
      </c>
      <c r="G8" s="122" t="str">
        <f t="shared" si="2"/>
        <v>是</v>
      </c>
    </row>
    <row r="9" s="123" customFormat="1" ht="36" customHeight="1" spans="1:7">
      <c r="A9" s="513" t="s">
        <v>1566</v>
      </c>
      <c r="B9" s="514">
        <v>247</v>
      </c>
      <c r="C9" s="515">
        <v>1</v>
      </c>
      <c r="D9" s="515">
        <v>-137</v>
      </c>
      <c r="E9" s="516">
        <f t="shared" si="0"/>
        <v>-1.555</v>
      </c>
      <c r="F9" s="516">
        <f t="shared" si="1"/>
        <v>-137</v>
      </c>
      <c r="G9" s="524" t="str">
        <f t="shared" si="2"/>
        <v>是</v>
      </c>
    </row>
    <row r="10" ht="36" customHeight="1" spans="1:7">
      <c r="A10" s="518" t="s">
        <v>1567</v>
      </c>
      <c r="B10" s="519">
        <v>292</v>
      </c>
      <c r="C10" s="523">
        <v>47</v>
      </c>
      <c r="D10" s="523">
        <v>155</v>
      </c>
      <c r="E10" s="521">
        <f t="shared" si="0"/>
        <v>-0.469</v>
      </c>
      <c r="F10" s="521">
        <f t="shared" si="1"/>
        <v>3.298</v>
      </c>
      <c r="G10" s="525" t="str">
        <f t="shared" si="2"/>
        <v>是</v>
      </c>
    </row>
    <row r="11" ht="36" customHeight="1" spans="1:7">
      <c r="A11" s="513" t="s">
        <v>1568</v>
      </c>
      <c r="B11" s="514">
        <v>551</v>
      </c>
      <c r="C11" s="515">
        <v>-97</v>
      </c>
      <c r="D11" s="515">
        <v>2368</v>
      </c>
      <c r="E11" s="516">
        <f t="shared" si="0"/>
        <v>3.298</v>
      </c>
      <c r="F11" s="516">
        <f t="shared" si="1"/>
        <v>-24.412</v>
      </c>
      <c r="G11" s="525" t="str">
        <f t="shared" si="2"/>
        <v>是</v>
      </c>
    </row>
    <row r="12" ht="36" customHeight="1" spans="1:7">
      <c r="A12" s="518" t="s">
        <v>1569</v>
      </c>
      <c r="B12" s="519">
        <v>5944</v>
      </c>
      <c r="C12" s="523">
        <v>5365</v>
      </c>
      <c r="D12" s="523">
        <v>8312</v>
      </c>
      <c r="E12" s="521">
        <f t="shared" si="0"/>
        <v>0.398</v>
      </c>
      <c r="F12" s="521">
        <f t="shared" si="1"/>
        <v>1.549</v>
      </c>
      <c r="G12" s="525" t="str">
        <f t="shared" si="2"/>
        <v>是</v>
      </c>
    </row>
    <row r="13" s="123" customFormat="1" ht="36" customHeight="1" spans="1:7">
      <c r="A13" s="513" t="s">
        <v>1570</v>
      </c>
      <c r="B13" s="514">
        <v>-11</v>
      </c>
      <c r="C13" s="515"/>
      <c r="D13" s="526"/>
      <c r="E13" s="516">
        <f t="shared" si="0"/>
        <v>1</v>
      </c>
      <c r="F13" s="516" t="str">
        <f>IF(C13&lt;&gt;0,-(D13/C13),"")</f>
        <v/>
      </c>
      <c r="G13" s="524" t="str">
        <f t="shared" si="2"/>
        <v>是</v>
      </c>
    </row>
    <row r="14" s="123" customFormat="1" ht="36" customHeight="1" spans="1:7">
      <c r="A14" s="518" t="s">
        <v>1571</v>
      </c>
      <c r="B14" s="519">
        <v>0</v>
      </c>
      <c r="C14" s="523"/>
      <c r="D14" s="523"/>
      <c r="E14" s="521" t="str">
        <f t="shared" si="0"/>
        <v/>
      </c>
      <c r="F14" s="521" t="str">
        <f t="shared" si="1"/>
        <v/>
      </c>
      <c r="G14" s="524" t="str">
        <f t="shared" si="2"/>
        <v>否</v>
      </c>
    </row>
    <row r="15" s="123" customFormat="1" ht="36" customHeight="1" spans="1:7">
      <c r="A15" s="513" t="s">
        <v>1572</v>
      </c>
      <c r="B15" s="514">
        <v>4600</v>
      </c>
      <c r="C15" s="515">
        <v>3657</v>
      </c>
      <c r="D15" s="515">
        <v>3985</v>
      </c>
      <c r="E15" s="516">
        <f t="shared" si="0"/>
        <v>-0.134</v>
      </c>
      <c r="F15" s="516">
        <f t="shared" si="1"/>
        <v>1.09</v>
      </c>
      <c r="G15" s="524" t="str">
        <f t="shared" si="2"/>
        <v>是</v>
      </c>
    </row>
    <row r="16" s="123" customFormat="1" ht="36" customHeight="1" spans="1:7">
      <c r="A16" s="518" t="s">
        <v>1573</v>
      </c>
      <c r="B16" s="519">
        <v>28992</v>
      </c>
      <c r="C16" s="523">
        <v>31372</v>
      </c>
      <c r="D16" s="523">
        <v>32977</v>
      </c>
      <c r="E16" s="521">
        <f t="shared" si="0"/>
        <v>0.137</v>
      </c>
      <c r="F16" s="521">
        <f t="shared" si="1"/>
        <v>1.051</v>
      </c>
      <c r="G16" s="524" t="str">
        <f t="shared" si="2"/>
        <v>是</v>
      </c>
    </row>
    <row r="17" s="123" customFormat="1" ht="36" customHeight="1" spans="1:7">
      <c r="A17" s="513" t="s">
        <v>1574</v>
      </c>
      <c r="B17" s="514">
        <v>4477</v>
      </c>
      <c r="C17" s="515">
        <v>51</v>
      </c>
      <c r="D17" s="526">
        <v>2874</v>
      </c>
      <c r="E17" s="516">
        <f t="shared" si="0"/>
        <v>-0.358</v>
      </c>
      <c r="F17" s="516">
        <f t="shared" si="1"/>
        <v>56.353</v>
      </c>
      <c r="G17" s="524" t="str">
        <f t="shared" si="2"/>
        <v>是</v>
      </c>
    </row>
    <row r="18" ht="36" customHeight="1" spans="1:7">
      <c r="A18" s="518" t="s">
        <v>1575</v>
      </c>
      <c r="B18" s="519">
        <v>5538</v>
      </c>
      <c r="C18" s="523">
        <v>129</v>
      </c>
      <c r="D18" s="523">
        <v>8412</v>
      </c>
      <c r="E18" s="521">
        <f t="shared" si="0"/>
        <v>0.519</v>
      </c>
      <c r="F18" s="521">
        <f t="shared" si="1"/>
        <v>65.209</v>
      </c>
      <c r="G18" s="525" t="str">
        <f t="shared" si="2"/>
        <v>是</v>
      </c>
    </row>
    <row r="19" ht="36" customHeight="1" spans="1:7">
      <c r="A19" s="513" t="s">
        <v>1576</v>
      </c>
      <c r="B19" s="334">
        <f t="shared" ref="B19:D20" si="3">B5+B7+B9+B11+B13+B15+B17</f>
        <v>11276</v>
      </c>
      <c r="C19" s="334">
        <f t="shared" si="3"/>
        <v>4669</v>
      </c>
      <c r="D19" s="72">
        <f t="shared" si="3"/>
        <v>7087</v>
      </c>
      <c r="E19" s="516">
        <f t="shared" si="0"/>
        <v>-0.371</v>
      </c>
      <c r="F19" s="516">
        <f t="shared" si="1"/>
        <v>1.518</v>
      </c>
      <c r="G19" s="525" t="str">
        <f t="shared" si="2"/>
        <v>是</v>
      </c>
    </row>
    <row r="20" ht="36" customHeight="1" spans="1:7">
      <c r="A20" s="513" t="s">
        <v>1577</v>
      </c>
      <c r="B20" s="334">
        <f t="shared" si="3"/>
        <v>61637</v>
      </c>
      <c r="C20" s="334">
        <f t="shared" si="3"/>
        <v>64679</v>
      </c>
      <c r="D20" s="72">
        <f t="shared" si="3"/>
        <v>68724</v>
      </c>
      <c r="E20" s="516">
        <f t="shared" si="0"/>
        <v>0.115</v>
      </c>
      <c r="F20" s="516">
        <f t="shared" si="1"/>
        <v>1.063</v>
      </c>
      <c r="G20" s="525" t="str">
        <f t="shared" si="2"/>
        <v>是</v>
      </c>
    </row>
    <row r="21" spans="2:4">
      <c r="B21" s="527"/>
      <c r="C21" s="527"/>
      <c r="D21" s="528"/>
    </row>
    <row r="22" spans="2:4">
      <c r="B22" s="527"/>
      <c r="C22" s="527"/>
      <c r="D22" s="528"/>
    </row>
    <row r="23" spans="2:4">
      <c r="B23" s="527"/>
      <c r="C23" s="527"/>
      <c r="D23" s="528"/>
    </row>
    <row r="24" spans="2:4">
      <c r="B24" s="527"/>
      <c r="C24" s="527"/>
      <c r="D24" s="528"/>
    </row>
  </sheetData>
  <sheetProtection algorithmName="SHA-512" hashValue="ZhbLRa711g7bAW3dAmv0mddjyac0qlJVRLN13pw/w/Fz3EZ8sPWJ/4wEtI4GVv3pGQjEhzDgtO6bj3jUbzeU6g==" saltValue="thE8JyG4pL5JJ6cdN/52lA==" spinCount="100000" sheet="1" objects="1" scenarios="1"/>
  <autoFilter ref="A4:G20">
    <extLst/>
  </autoFilter>
  <mergeCells count="5">
    <mergeCell ref="A1:F1"/>
    <mergeCell ref="C3:D3"/>
    <mergeCell ref="E3:F3"/>
    <mergeCell ref="A3:A4"/>
    <mergeCell ref="B3:B4"/>
  </mergeCells>
  <conditionalFormatting sqref="F5">
    <cfRule type="cellIs" dxfId="2" priority="1" stopIfTrue="1" operator="greaterThan">
      <formula>10</formula>
    </cfRule>
    <cfRule type="cellIs" dxfId="2" priority="2"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65" orientation="portrait" useFirstPageNumber="1"/>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3"/>
  <sheetViews>
    <sheetView showGridLines="0" showZeros="0" view="pageBreakPreview" zoomScale="90" zoomScaleNormal="90" workbookViewId="0">
      <pane ySplit="3" topLeftCell="A31" activePane="bottomLeft" state="frozen"/>
      <selection/>
      <selection pane="bottomLeft" activeCell="D33" sqref="D33:D39"/>
    </sheetView>
  </sheetViews>
  <sheetFormatPr defaultColWidth="9" defaultRowHeight="14.25" outlineLevelCol="5"/>
  <cols>
    <col min="1" max="1" width="17.625" style="441" customWidth="1"/>
    <col min="2" max="2" width="50.75" style="441" customWidth="1"/>
    <col min="3" max="4" width="20.625" style="441" customWidth="1"/>
    <col min="5" max="5" width="20.625" style="487" customWidth="1"/>
    <col min="6" max="16384" width="9" style="488"/>
  </cols>
  <sheetData>
    <row r="1" ht="45" customHeight="1" spans="1:6">
      <c r="A1" s="489"/>
      <c r="B1" s="202" t="str">
        <f>YEAR(封面!$B$7)&amp;"年云县一般公共预算收支情况表"</f>
        <v>2022年云县一般公共预算收支情况表</v>
      </c>
      <c r="C1" s="202"/>
      <c r="D1" s="202"/>
      <c r="E1" s="202"/>
      <c r="F1" s="490"/>
    </row>
    <row r="2" ht="18.95" customHeight="1" spans="1:6">
      <c r="A2" s="199"/>
      <c r="B2" s="474" t="s">
        <v>1578</v>
      </c>
      <c r="C2" s="491"/>
      <c r="D2" s="199"/>
      <c r="E2" s="204" t="s">
        <v>9</v>
      </c>
      <c r="F2" s="490"/>
    </row>
    <row r="3" s="484" customFormat="1" ht="45" customHeight="1" spans="1:6">
      <c r="A3" s="206" t="s">
        <v>10</v>
      </c>
      <c r="B3" s="492" t="s">
        <v>11</v>
      </c>
      <c r="C3" s="208" t="str">
        <f>YEAR(封面!$B$7)-1&amp;"年执行数"</f>
        <v>2021年执行数</v>
      </c>
      <c r="D3" s="208" t="str">
        <f>YEAR(封面!$B$7)&amp;"年预算数"</f>
        <v>2022年预算数</v>
      </c>
      <c r="E3" s="492" t="s">
        <v>1579</v>
      </c>
      <c r="F3" s="493" t="s">
        <v>13</v>
      </c>
    </row>
    <row r="4" ht="37.5" customHeight="1" spans="1:6">
      <c r="A4" s="430">
        <v>101</v>
      </c>
      <c r="B4" s="431" t="s">
        <v>17</v>
      </c>
      <c r="C4" s="429">
        <f>SUM(C5:C19)</f>
        <v>27591</v>
      </c>
      <c r="D4" s="429">
        <f>SUM(D5:D19)</f>
        <v>29812</v>
      </c>
      <c r="E4" s="230">
        <f>IF(C4&gt;0,D4/C4-1,IF(C4&lt;0,-(D4/C4-1),""))</f>
        <v>0.08</v>
      </c>
      <c r="F4" s="494" t="str">
        <f t="shared" ref="F4:F33" si="0">IF(LEN(A4)=3,"是",IF(B4&lt;&gt;"",IF(SUM(C4:D4)&lt;&gt;0,"是","否"),"是"))</f>
        <v>是</v>
      </c>
    </row>
    <row r="5" ht="37.5" customHeight="1" spans="1:6">
      <c r="A5" s="495">
        <v>10101</v>
      </c>
      <c r="B5" s="237" t="s">
        <v>19</v>
      </c>
      <c r="C5" s="496">
        <v>14930</v>
      </c>
      <c r="D5" s="424">
        <v>18338</v>
      </c>
      <c r="E5" s="220">
        <f t="shared" ref="E5:E18" si="1">IF(C5&lt;&gt;0,D5/C5-1,"")</f>
        <v>0.228</v>
      </c>
      <c r="F5" s="494" t="str">
        <f t="shared" ref="F5:F18" si="2">IF(LEN(A5)=3,"是",IF(B5&lt;&gt;"",IF(SUM(D5:D5)&lt;&gt;0,"是","否"),"是"))</f>
        <v>是</v>
      </c>
    </row>
    <row r="6" ht="37.5" customHeight="1" spans="1:6">
      <c r="A6" s="495">
        <v>10104</v>
      </c>
      <c r="B6" s="237" t="s">
        <v>21</v>
      </c>
      <c r="C6" s="496">
        <v>915</v>
      </c>
      <c r="D6" s="424">
        <v>930</v>
      </c>
      <c r="E6" s="220">
        <f t="shared" si="1"/>
        <v>0.016</v>
      </c>
      <c r="F6" s="494" t="str">
        <f t="shared" si="2"/>
        <v>是</v>
      </c>
    </row>
    <row r="7" ht="37.5" customHeight="1" spans="1:6">
      <c r="A7" s="495">
        <v>10106</v>
      </c>
      <c r="B7" s="237" t="s">
        <v>23</v>
      </c>
      <c r="C7" s="496">
        <v>401</v>
      </c>
      <c r="D7" s="424">
        <v>390</v>
      </c>
      <c r="E7" s="220">
        <f t="shared" si="1"/>
        <v>-0.027</v>
      </c>
      <c r="F7" s="494" t="str">
        <f t="shared" si="2"/>
        <v>是</v>
      </c>
    </row>
    <row r="8" ht="37.5" customHeight="1" spans="1:6">
      <c r="A8" s="495">
        <v>10107</v>
      </c>
      <c r="B8" s="237" t="s">
        <v>25</v>
      </c>
      <c r="C8" s="496">
        <v>725</v>
      </c>
      <c r="D8" s="424">
        <v>720</v>
      </c>
      <c r="E8" s="220">
        <f t="shared" si="1"/>
        <v>-0.007</v>
      </c>
      <c r="F8" s="494" t="str">
        <f t="shared" si="2"/>
        <v>是</v>
      </c>
    </row>
    <row r="9" ht="37.5" customHeight="1" spans="1:6">
      <c r="A9" s="495">
        <v>10109</v>
      </c>
      <c r="B9" s="237" t="s">
        <v>27</v>
      </c>
      <c r="C9" s="496">
        <v>1650</v>
      </c>
      <c r="D9" s="424">
        <v>1803</v>
      </c>
      <c r="E9" s="220">
        <f t="shared" si="1"/>
        <v>0.093</v>
      </c>
      <c r="F9" s="494" t="str">
        <f t="shared" si="2"/>
        <v>是</v>
      </c>
    </row>
    <row r="10" ht="37.5" customHeight="1" spans="1:6">
      <c r="A10" s="495">
        <v>10110</v>
      </c>
      <c r="B10" s="237" t="s">
        <v>29</v>
      </c>
      <c r="C10" s="496">
        <v>1146</v>
      </c>
      <c r="D10" s="424">
        <v>920</v>
      </c>
      <c r="E10" s="220">
        <f t="shared" si="1"/>
        <v>-0.197</v>
      </c>
      <c r="F10" s="494" t="str">
        <f t="shared" si="2"/>
        <v>是</v>
      </c>
    </row>
    <row r="11" ht="37.5" customHeight="1" spans="1:6">
      <c r="A11" s="495">
        <v>10111</v>
      </c>
      <c r="B11" s="237" t="s">
        <v>31</v>
      </c>
      <c r="C11" s="496">
        <v>386</v>
      </c>
      <c r="D11" s="424">
        <v>425</v>
      </c>
      <c r="E11" s="220">
        <f t="shared" si="1"/>
        <v>0.101</v>
      </c>
      <c r="F11" s="494" t="str">
        <f t="shared" si="2"/>
        <v>是</v>
      </c>
    </row>
    <row r="12" ht="37.5" customHeight="1" spans="1:6">
      <c r="A12" s="495">
        <v>10112</v>
      </c>
      <c r="B12" s="237" t="s">
        <v>33</v>
      </c>
      <c r="C12" s="496">
        <v>501</v>
      </c>
      <c r="D12" s="424">
        <v>490</v>
      </c>
      <c r="E12" s="220">
        <f t="shared" si="1"/>
        <v>-0.022</v>
      </c>
      <c r="F12" s="494" t="str">
        <f t="shared" si="2"/>
        <v>是</v>
      </c>
    </row>
    <row r="13" ht="37.5" customHeight="1" spans="1:6">
      <c r="A13" s="495">
        <v>10113</v>
      </c>
      <c r="B13" s="237" t="s">
        <v>35</v>
      </c>
      <c r="C13" s="496">
        <v>2446</v>
      </c>
      <c r="D13" s="424">
        <v>1268</v>
      </c>
      <c r="E13" s="220">
        <f t="shared" si="1"/>
        <v>-0.482</v>
      </c>
      <c r="F13" s="494" t="str">
        <f t="shared" si="2"/>
        <v>是</v>
      </c>
    </row>
    <row r="14" ht="37.5" customHeight="1" spans="1:6">
      <c r="A14" s="495">
        <v>10114</v>
      </c>
      <c r="B14" s="237" t="s">
        <v>37</v>
      </c>
      <c r="C14" s="496">
        <v>661</v>
      </c>
      <c r="D14" s="424">
        <v>700</v>
      </c>
      <c r="E14" s="220">
        <f t="shared" si="1"/>
        <v>0.059</v>
      </c>
      <c r="F14" s="494" t="str">
        <f t="shared" si="2"/>
        <v>是</v>
      </c>
    </row>
    <row r="15" ht="37.5" customHeight="1" spans="1:6">
      <c r="A15" s="495">
        <v>10118</v>
      </c>
      <c r="B15" s="237" t="s">
        <v>39</v>
      </c>
      <c r="C15" s="496">
        <v>2</v>
      </c>
      <c r="D15" s="424">
        <v>15</v>
      </c>
      <c r="E15" s="220">
        <f t="shared" si="1"/>
        <v>6.5</v>
      </c>
      <c r="F15" s="494" t="str">
        <f t="shared" si="2"/>
        <v>是</v>
      </c>
    </row>
    <row r="16" ht="37.5" customHeight="1" spans="1:6">
      <c r="A16" s="495">
        <v>10119</v>
      </c>
      <c r="B16" s="237" t="s">
        <v>41</v>
      </c>
      <c r="C16" s="496">
        <v>1361</v>
      </c>
      <c r="D16" s="424">
        <v>1300</v>
      </c>
      <c r="E16" s="220">
        <f t="shared" si="1"/>
        <v>-0.045</v>
      </c>
      <c r="F16" s="494" t="str">
        <f t="shared" si="2"/>
        <v>是</v>
      </c>
    </row>
    <row r="17" ht="37.5" customHeight="1" spans="1:6">
      <c r="A17" s="495">
        <v>10120</v>
      </c>
      <c r="B17" s="237" t="s">
        <v>43</v>
      </c>
      <c r="C17" s="496">
        <v>2409</v>
      </c>
      <c r="D17" s="424">
        <v>2448</v>
      </c>
      <c r="E17" s="220">
        <f t="shared" si="1"/>
        <v>0.016</v>
      </c>
      <c r="F17" s="494" t="str">
        <f t="shared" si="2"/>
        <v>是</v>
      </c>
    </row>
    <row r="18" ht="37.5" customHeight="1" spans="1:6">
      <c r="A18" s="495">
        <v>10121</v>
      </c>
      <c r="B18" s="237" t="s">
        <v>45</v>
      </c>
      <c r="C18" s="496">
        <v>58</v>
      </c>
      <c r="D18" s="424">
        <v>65</v>
      </c>
      <c r="E18" s="220">
        <f t="shared" si="1"/>
        <v>0.121</v>
      </c>
      <c r="F18" s="494" t="str">
        <f t="shared" si="2"/>
        <v>是</v>
      </c>
    </row>
    <row r="19" ht="37.5" customHeight="1" spans="1:6">
      <c r="A19" s="495">
        <v>10199</v>
      </c>
      <c r="B19" s="237" t="s">
        <v>47</v>
      </c>
      <c r="C19" s="496"/>
      <c r="D19" s="424"/>
      <c r="E19" s="262" t="str">
        <f>IF(C19&gt;0,D19/C19-1,IF(C19&lt;0,-(D19/C19-1),""))</f>
        <v/>
      </c>
      <c r="F19" s="494" t="str">
        <f t="shared" si="0"/>
        <v>否</v>
      </c>
    </row>
    <row r="20" ht="37.5" customHeight="1" spans="1:6">
      <c r="A20" s="430">
        <v>103</v>
      </c>
      <c r="B20" s="431" t="s">
        <v>49</v>
      </c>
      <c r="C20" s="429">
        <f>SUM(C21:C28)</f>
        <v>30524</v>
      </c>
      <c r="D20" s="429">
        <f>SUM(D21:D28)</f>
        <v>29000</v>
      </c>
      <c r="E20" s="230">
        <f>IF(C20&gt;0,D20/C20-1,IF(C20&lt;0,-(D20/C20-1),""))</f>
        <v>-0.05</v>
      </c>
      <c r="F20" s="494" t="str">
        <f t="shared" si="0"/>
        <v>是</v>
      </c>
    </row>
    <row r="21" ht="37.5" customHeight="1" spans="1:6">
      <c r="A21" s="497">
        <v>10302</v>
      </c>
      <c r="B21" s="237" t="s">
        <v>51</v>
      </c>
      <c r="C21" s="496">
        <v>2378</v>
      </c>
      <c r="D21" s="424">
        <v>1601</v>
      </c>
      <c r="E21" s="220">
        <f t="shared" ref="E21:E40" si="3">IF(C21&lt;&gt;0,D21/C21-1,"")</f>
        <v>-0.327</v>
      </c>
      <c r="F21" s="494" t="str">
        <f t="shared" ref="F21:F28" si="4">IF(LEN(A21)=3,"是",IF(B21&lt;&gt;"",IF(SUM(D21:D21)&lt;&gt;0,"是","否"),"是"))</f>
        <v>是</v>
      </c>
    </row>
    <row r="22" ht="37.5" customHeight="1" spans="1:6">
      <c r="A22" s="495">
        <v>10304</v>
      </c>
      <c r="B22" s="498" t="s">
        <v>53</v>
      </c>
      <c r="C22" s="496">
        <v>1514</v>
      </c>
      <c r="D22" s="424">
        <v>1411</v>
      </c>
      <c r="E22" s="220">
        <f t="shared" si="3"/>
        <v>-0.068</v>
      </c>
      <c r="F22" s="494" t="str">
        <f t="shared" si="4"/>
        <v>是</v>
      </c>
    </row>
    <row r="23" ht="37.5" customHeight="1" spans="1:6">
      <c r="A23" s="495">
        <v>10305</v>
      </c>
      <c r="B23" s="237" t="s">
        <v>55</v>
      </c>
      <c r="C23" s="496">
        <v>2119</v>
      </c>
      <c r="D23" s="424">
        <v>2180</v>
      </c>
      <c r="E23" s="220">
        <f t="shared" si="3"/>
        <v>0.029</v>
      </c>
      <c r="F23" s="494" t="str">
        <f t="shared" si="4"/>
        <v>是</v>
      </c>
    </row>
    <row r="24" ht="37.5" customHeight="1" spans="1:6">
      <c r="A24" s="495">
        <v>10306</v>
      </c>
      <c r="B24" s="237" t="s">
        <v>57</v>
      </c>
      <c r="C24" s="496"/>
      <c r="D24" s="424">
        <v>0</v>
      </c>
      <c r="E24" s="220" t="str">
        <f t="shared" si="3"/>
        <v/>
      </c>
      <c r="F24" s="494" t="str">
        <f t="shared" si="4"/>
        <v>否</v>
      </c>
    </row>
    <row r="25" ht="37.5" customHeight="1" spans="1:6">
      <c r="A25" s="495">
        <v>10307</v>
      </c>
      <c r="B25" s="237" t="s">
        <v>59</v>
      </c>
      <c r="C25" s="496">
        <v>22578</v>
      </c>
      <c r="D25" s="424">
        <v>21783</v>
      </c>
      <c r="E25" s="220">
        <f t="shared" si="3"/>
        <v>-0.035</v>
      </c>
      <c r="F25" s="494" t="str">
        <f t="shared" si="4"/>
        <v>是</v>
      </c>
    </row>
    <row r="26" ht="37.5" customHeight="1" spans="1:6">
      <c r="A26" s="495">
        <v>10308</v>
      </c>
      <c r="B26" s="237" t="s">
        <v>61</v>
      </c>
      <c r="C26" s="496"/>
      <c r="D26" s="424">
        <v>0</v>
      </c>
      <c r="E26" s="220" t="str">
        <f t="shared" si="3"/>
        <v/>
      </c>
      <c r="F26" s="494" t="str">
        <f t="shared" si="4"/>
        <v>否</v>
      </c>
    </row>
    <row r="27" ht="37.5" customHeight="1" spans="1:6">
      <c r="A27" s="495">
        <v>10309</v>
      </c>
      <c r="B27" s="237" t="s">
        <v>63</v>
      </c>
      <c r="C27" s="496">
        <v>1811</v>
      </c>
      <c r="D27" s="424">
        <v>1900</v>
      </c>
      <c r="E27" s="220">
        <f t="shared" si="3"/>
        <v>0.049</v>
      </c>
      <c r="F27" s="494" t="str">
        <f t="shared" si="4"/>
        <v>是</v>
      </c>
    </row>
    <row r="28" ht="37.5" customHeight="1" spans="1:6">
      <c r="A28" s="495">
        <v>10399</v>
      </c>
      <c r="B28" s="237" t="s">
        <v>65</v>
      </c>
      <c r="C28" s="496">
        <v>124</v>
      </c>
      <c r="D28" s="424">
        <v>125</v>
      </c>
      <c r="E28" s="220">
        <f t="shared" si="3"/>
        <v>0.008</v>
      </c>
      <c r="F28" s="494" t="str">
        <f t="shared" si="4"/>
        <v>是</v>
      </c>
    </row>
    <row r="29" ht="37.5" customHeight="1" spans="1:6">
      <c r="A29" s="271"/>
      <c r="B29" s="237"/>
      <c r="C29" s="424"/>
      <c r="D29" s="424"/>
      <c r="E29" s="220" t="str">
        <f t="shared" si="3"/>
        <v/>
      </c>
      <c r="F29" s="494" t="str">
        <f t="shared" si="0"/>
        <v>是</v>
      </c>
    </row>
    <row r="30" s="485" customFormat="1" ht="37.5" customHeight="1" spans="1:6">
      <c r="A30" s="499"/>
      <c r="B30" s="397" t="s">
        <v>66</v>
      </c>
      <c r="C30" s="429">
        <f>SUM(C20,C4)</f>
        <v>58115</v>
      </c>
      <c r="D30" s="429">
        <f>SUM(D20,D4)</f>
        <v>58812</v>
      </c>
      <c r="E30" s="214">
        <f t="shared" si="3"/>
        <v>0.012</v>
      </c>
      <c r="F30" s="494" t="str">
        <f t="shared" si="0"/>
        <v>是</v>
      </c>
    </row>
    <row r="31" ht="37.5" customHeight="1" spans="1:6">
      <c r="A31" s="268">
        <v>105</v>
      </c>
      <c r="B31" s="234" t="s">
        <v>67</v>
      </c>
      <c r="C31" s="429">
        <v>20190</v>
      </c>
      <c r="D31" s="429">
        <v>29900</v>
      </c>
      <c r="E31" s="214">
        <f t="shared" si="3"/>
        <v>0.481</v>
      </c>
      <c r="F31" s="494" t="str">
        <f t="shared" si="0"/>
        <v>是</v>
      </c>
    </row>
    <row r="32" ht="37.5" customHeight="1" spans="1:6">
      <c r="A32" s="430">
        <v>110</v>
      </c>
      <c r="B32" s="431" t="s">
        <v>68</v>
      </c>
      <c r="C32" s="429">
        <f>SUM(C33:C39)</f>
        <v>247186</v>
      </c>
      <c r="D32" s="429">
        <f>SUM(D33:D39)</f>
        <v>323177</v>
      </c>
      <c r="E32" s="214">
        <f t="shared" si="3"/>
        <v>0.307</v>
      </c>
      <c r="F32" s="494" t="str">
        <f t="shared" si="0"/>
        <v>是</v>
      </c>
    </row>
    <row r="33" ht="37.5" customHeight="1" spans="1:6">
      <c r="A33" s="271">
        <v>11001</v>
      </c>
      <c r="B33" s="237" t="s">
        <v>69</v>
      </c>
      <c r="C33" s="424">
        <v>2415</v>
      </c>
      <c r="D33" s="424">
        <v>2415</v>
      </c>
      <c r="E33" s="220">
        <f t="shared" si="3"/>
        <v>0</v>
      </c>
      <c r="F33" s="494" t="str">
        <f t="shared" si="0"/>
        <v>是</v>
      </c>
    </row>
    <row r="34" ht="37.5" customHeight="1" spans="1:6">
      <c r="A34" s="271"/>
      <c r="B34" s="237" t="s">
        <v>70</v>
      </c>
      <c r="C34" s="424">
        <v>168321</v>
      </c>
      <c r="D34" s="424">
        <v>154048</v>
      </c>
      <c r="E34" s="220">
        <f t="shared" si="3"/>
        <v>-0.085</v>
      </c>
      <c r="F34" s="494"/>
    </row>
    <row r="35" ht="37.5" customHeight="1" spans="1:6">
      <c r="A35" s="271"/>
      <c r="B35" s="237" t="s">
        <v>71</v>
      </c>
      <c r="C35" s="424">
        <v>38725</v>
      </c>
      <c r="D35" s="424">
        <v>34767</v>
      </c>
      <c r="E35" s="220">
        <f t="shared" si="3"/>
        <v>-0.102</v>
      </c>
      <c r="F35" s="494" t="str">
        <f t="shared" ref="F35:F40" si="5">IF(LEN(A35)=3,"是",IF(B35&lt;&gt;"",IF(SUM(C35:D35)&lt;&gt;0,"是","否"),"是"))</f>
        <v>是</v>
      </c>
    </row>
    <row r="36" ht="37.5" customHeight="1" spans="1:6">
      <c r="A36" s="271">
        <v>11008</v>
      </c>
      <c r="B36" s="237" t="s">
        <v>72</v>
      </c>
      <c r="C36" s="424"/>
      <c r="D36" s="424">
        <v>73311</v>
      </c>
      <c r="E36" s="220" t="str">
        <f t="shared" si="3"/>
        <v/>
      </c>
      <c r="F36" s="494" t="str">
        <f t="shared" si="5"/>
        <v>是</v>
      </c>
    </row>
    <row r="37" ht="37.5" customHeight="1" spans="1:6">
      <c r="A37" s="271">
        <v>11009</v>
      </c>
      <c r="B37" s="237" t="s">
        <v>73</v>
      </c>
      <c r="C37" s="424">
        <v>37225</v>
      </c>
      <c r="D37" s="424">
        <v>57136</v>
      </c>
      <c r="E37" s="220">
        <f t="shared" si="3"/>
        <v>0.535</v>
      </c>
      <c r="F37" s="494" t="str">
        <f t="shared" si="5"/>
        <v>是</v>
      </c>
    </row>
    <row r="38" s="486" customFormat="1" ht="37.5" customHeight="1" spans="1:6">
      <c r="A38" s="500">
        <v>11013</v>
      </c>
      <c r="B38" s="434" t="s">
        <v>74</v>
      </c>
      <c r="C38" s="424"/>
      <c r="D38" s="424"/>
      <c r="E38" s="220" t="str">
        <f t="shared" si="3"/>
        <v/>
      </c>
      <c r="F38" s="494" t="str">
        <f t="shared" si="5"/>
        <v>否</v>
      </c>
    </row>
    <row r="39" s="486" customFormat="1" ht="37.5" customHeight="1" spans="1:6">
      <c r="A39" s="500">
        <v>11015</v>
      </c>
      <c r="B39" s="434" t="s">
        <v>75</v>
      </c>
      <c r="C39" s="424">
        <v>500</v>
      </c>
      <c r="D39" s="424">
        <v>1500</v>
      </c>
      <c r="E39" s="220">
        <f t="shared" si="3"/>
        <v>2</v>
      </c>
      <c r="F39" s="494" t="str">
        <f t="shared" si="5"/>
        <v>是</v>
      </c>
    </row>
    <row r="40" ht="37.5" customHeight="1" spans="1:6">
      <c r="A40" s="501"/>
      <c r="B40" s="502" t="s">
        <v>76</v>
      </c>
      <c r="C40" s="429">
        <f>SUM(C30:C31,C32)</f>
        <v>325491</v>
      </c>
      <c r="D40" s="429">
        <f>SUM(D30:D31,D32)</f>
        <v>411889</v>
      </c>
      <c r="E40" s="214">
        <f t="shared" si="3"/>
        <v>0.265</v>
      </c>
      <c r="F40" s="494" t="str">
        <f t="shared" si="5"/>
        <v>是</v>
      </c>
    </row>
    <row r="41" spans="3:4">
      <c r="C41" s="475"/>
      <c r="D41" s="475"/>
    </row>
    <row r="42" spans="4:4">
      <c r="D42" s="475"/>
    </row>
    <row r="43" spans="3:4">
      <c r="C43" s="475"/>
      <c r="D43" s="475"/>
    </row>
    <row r="44" spans="4:4">
      <c r="D44" s="475"/>
    </row>
    <row r="45" spans="3:4">
      <c r="C45" s="475"/>
      <c r="D45" s="475"/>
    </row>
    <row r="46" spans="3:4">
      <c r="C46" s="475"/>
      <c r="D46" s="475"/>
    </row>
    <row r="47" spans="4:4">
      <c r="D47" s="475"/>
    </row>
    <row r="48" spans="3:4">
      <c r="C48" s="475"/>
      <c r="D48" s="475"/>
    </row>
    <row r="49" spans="3:4">
      <c r="C49" s="475"/>
      <c r="D49" s="475"/>
    </row>
    <row r="50" spans="3:4">
      <c r="C50" s="475"/>
      <c r="D50" s="475"/>
    </row>
    <row r="51" spans="3:4">
      <c r="C51" s="475"/>
      <c r="D51" s="475"/>
    </row>
    <row r="52" spans="4:4">
      <c r="D52" s="475"/>
    </row>
    <row r="53" spans="3:4">
      <c r="C53" s="475"/>
      <c r="D53" s="475"/>
    </row>
  </sheetData>
  <sheetProtection algorithmName="SHA-512" hashValue="DXNZfSywrXgEKLj4yTUmJoZkeIh7oNYEp0amTaCU3DBEHGBT8UsUqR9nX4jSHzNr0q/yEzE3YavdfY+7rGxGtQ==" saltValue="dhnt9T6Nc3v2ZRQoQoyoPw==" spinCount="100000" sheet="1" deleteColumns="0" deleteRows="0" objects="1" scenarios="1"/>
  <autoFilter ref="A3:F40">
    <extLst/>
  </autoFilter>
  <mergeCells count="1">
    <mergeCell ref="B1:E1"/>
  </mergeCells>
  <conditionalFormatting sqref="E2:F2">
    <cfRule type="cellIs" dxfId="0" priority="86" stopIfTrue="1" operator="lessThanOrEqual">
      <formula>-1</formula>
    </cfRule>
  </conditionalFormatting>
  <conditionalFormatting sqref="D4:F4">
    <cfRule type="expression" dxfId="1" priority="70" stopIfTrue="1">
      <formula>"len($A:$A)=3"</formula>
    </cfRule>
  </conditionalFormatting>
  <conditionalFormatting sqref="C5">
    <cfRule type="expression" dxfId="1" priority="13" stopIfTrue="1">
      <formula>"len($A:$A)=3"</formula>
    </cfRule>
    <cfRule type="expression" dxfId="1" priority="14" stopIfTrue="1">
      <formula>"len($A:$A)=3"</formula>
    </cfRule>
    <cfRule type="expression" dxfId="1" priority="17" stopIfTrue="1">
      <formula>"len($A:$A)=3"</formula>
    </cfRule>
    <cfRule type="expression" dxfId="1" priority="18" stopIfTrue="1">
      <formula>"len($A:$A)=3"</formula>
    </cfRule>
  </conditionalFormatting>
  <conditionalFormatting sqref="E5:F5">
    <cfRule type="expression" dxfId="1" priority="35" stopIfTrue="1">
      <formula>"len($A:$A)=3"</formula>
    </cfRule>
    <cfRule type="expression" dxfId="1" priority="36" stopIfTrue="1">
      <formula>"len($A:$A)=3"</formula>
    </cfRule>
  </conditionalFormatting>
  <conditionalFormatting sqref="D18:F18">
    <cfRule type="expression" dxfId="1" priority="43" stopIfTrue="1">
      <formula>"len($A:$A)=3"</formula>
    </cfRule>
    <cfRule type="expression" dxfId="1" priority="44" stopIfTrue="1">
      <formula>"len($A:$A)=3"</formula>
    </cfRule>
  </conditionalFormatting>
  <conditionalFormatting sqref="E18:F18">
    <cfRule type="expression" dxfId="1" priority="31" stopIfTrue="1">
      <formula>"len($A:$A)=3"</formula>
    </cfRule>
    <cfRule type="expression" dxfId="1" priority="32" stopIfTrue="1">
      <formula>"len($A:$A)=3"</formula>
    </cfRule>
  </conditionalFormatting>
  <conditionalFormatting sqref="E21:F21">
    <cfRule type="expression" dxfId="1" priority="29" stopIfTrue="1">
      <formula>"len($A:$A)=3"</formula>
    </cfRule>
    <cfRule type="expression" dxfId="1" priority="30" stopIfTrue="1">
      <formula>"len($A:$A)=3"</formula>
    </cfRule>
  </conditionalFormatting>
  <conditionalFormatting sqref="E22:F22">
    <cfRule type="expression" dxfId="1" priority="27" stopIfTrue="1">
      <formula>"len($A:$A)=3"</formula>
    </cfRule>
    <cfRule type="expression" dxfId="1" priority="28" stopIfTrue="1">
      <formula>"len($A:$A)=3"</formula>
    </cfRule>
  </conditionalFormatting>
  <conditionalFormatting sqref="F25">
    <cfRule type="expression" dxfId="1" priority="23" stopIfTrue="1">
      <formula>"len($A:$A)=3"</formula>
    </cfRule>
    <cfRule type="expression" dxfId="1" priority="24" stopIfTrue="1">
      <formula>"len($A:$A)=3"</formula>
    </cfRule>
  </conditionalFormatting>
  <conditionalFormatting sqref="F27">
    <cfRule type="expression" dxfId="1" priority="21" stopIfTrue="1">
      <formula>"len($A:$A)=3"</formula>
    </cfRule>
    <cfRule type="expression" dxfId="1" priority="22" stopIfTrue="1">
      <formula>"len($A:$A)=3"</formula>
    </cfRule>
  </conditionalFormatting>
  <conditionalFormatting sqref="C28">
    <cfRule type="expression" dxfId="1" priority="5" stopIfTrue="1">
      <formula>"len($A:$A)=3"</formula>
    </cfRule>
    <cfRule type="expression" dxfId="1" priority="6" stopIfTrue="1">
      <formula>"len($A:$A)=3"</formula>
    </cfRule>
  </conditionalFormatting>
  <conditionalFormatting sqref="F28">
    <cfRule type="expression" dxfId="1" priority="19" stopIfTrue="1">
      <formula>"len($A:$A)=3"</formula>
    </cfRule>
    <cfRule type="expression" dxfId="1" priority="20" stopIfTrue="1">
      <formula>"len($A:$A)=3"</formula>
    </cfRule>
  </conditionalFormatting>
  <conditionalFormatting sqref="A31:B31">
    <cfRule type="expression" dxfId="1" priority="92" stopIfTrue="1">
      <formula>"len($A:$A)=3"</formula>
    </cfRule>
  </conditionalFormatting>
  <conditionalFormatting sqref="F31">
    <cfRule type="cellIs" dxfId="5" priority="107" stopIfTrue="1" operator="lessThan">
      <formula>0</formula>
    </cfRule>
    <cfRule type="cellIs" dxfId="0" priority="108" stopIfTrue="1" operator="greaterThan">
      <formula>5</formula>
    </cfRule>
  </conditionalFormatting>
  <conditionalFormatting sqref="B7:B8">
    <cfRule type="expression" dxfId="1" priority="100" stopIfTrue="1">
      <formula>"len($A:$A)=3"</formula>
    </cfRule>
  </conditionalFormatting>
  <conditionalFormatting sqref="B32:B35">
    <cfRule type="expression" dxfId="1" priority="61" stopIfTrue="1">
      <formula>"len($A:$A)=3"</formula>
    </cfRule>
  </conditionalFormatting>
  <conditionalFormatting sqref="B38:B40">
    <cfRule type="expression" dxfId="1" priority="55" stopIfTrue="1">
      <formula>"len($A:$A)=3"</formula>
    </cfRule>
    <cfRule type="expression" dxfId="1" priority="56" stopIfTrue="1">
      <formula>"len($A:$A)=3"</formula>
    </cfRule>
  </conditionalFormatting>
  <conditionalFormatting sqref="C6:C19">
    <cfRule type="expression" dxfId="1" priority="15" stopIfTrue="1">
      <formula>"len($A:$A)=3"</formula>
    </cfRule>
    <cfRule type="expression" dxfId="1" priority="16" stopIfTrue="1">
      <formula>"len($A:$A)=3"</formula>
    </cfRule>
  </conditionalFormatting>
  <conditionalFormatting sqref="C6:C12">
    <cfRule type="expression" dxfId="1" priority="11" stopIfTrue="1">
      <formula>"len($A:$A)=3"</formula>
    </cfRule>
    <cfRule type="expression" dxfId="1" priority="12" stopIfTrue="1">
      <formula>"len($A:$A)=3"</formula>
    </cfRule>
  </conditionalFormatting>
  <conditionalFormatting sqref="C13:C19">
    <cfRule type="expression" dxfId="1" priority="9" stopIfTrue="1">
      <formula>"len($A:$A)=3"</formula>
    </cfRule>
    <cfRule type="expression" dxfId="1" priority="10" stopIfTrue="1">
      <formula>"len($A:$A)=3"</formula>
    </cfRule>
  </conditionalFormatting>
  <conditionalFormatting sqref="C21:C27">
    <cfRule type="expression" dxfId="1" priority="7" stopIfTrue="1">
      <formula>"len($A:$A)=3"</formula>
    </cfRule>
    <cfRule type="expression" dxfId="1" priority="8" stopIfTrue="1">
      <formula>"len($A:$A)=3"</formula>
    </cfRule>
  </conditionalFormatting>
  <conditionalFormatting sqref="C21:C25">
    <cfRule type="expression" dxfId="1" priority="3" stopIfTrue="1">
      <formula>"len($A:$A)=3"</formula>
    </cfRule>
    <cfRule type="expression" dxfId="1" priority="4" stopIfTrue="1">
      <formula>"len($A:$A)=3"</formula>
    </cfRule>
  </conditionalFormatting>
  <conditionalFormatting sqref="C26:C28">
    <cfRule type="expression" dxfId="1" priority="1" stopIfTrue="1">
      <formula>"len($A:$A)=3"</formula>
    </cfRule>
    <cfRule type="expression" dxfId="1" priority="2" stopIfTrue="1">
      <formula>"len($A:$A)=3"</formula>
    </cfRule>
  </conditionalFormatting>
  <conditionalFormatting sqref="F4:F40">
    <cfRule type="cellIs" dxfId="5" priority="84" stopIfTrue="1" operator="lessThan">
      <formula>0</formula>
    </cfRule>
    <cfRule type="cellIs" dxfId="5" priority="85" stopIfTrue="1" operator="lessThan">
      <formula>0</formula>
    </cfRule>
  </conditionalFormatting>
  <conditionalFormatting sqref="A4:B29">
    <cfRule type="expression" dxfId="1" priority="97" stopIfTrue="1">
      <formula>"len($A:$A)=3"</formula>
    </cfRule>
  </conditionalFormatting>
  <conditionalFormatting sqref="B4:B6 B31 B40">
    <cfRule type="expression" dxfId="1" priority="106" stopIfTrue="1">
      <formula>"len($A:$A)=3"</formula>
    </cfRule>
  </conditionalFormatting>
  <conditionalFormatting sqref="C4:E4 D5:E5 F4:F5">
    <cfRule type="expression" dxfId="1" priority="81" stopIfTrue="1">
      <formula>"len($A:$A)=3"</formula>
    </cfRule>
  </conditionalFormatting>
  <conditionalFormatting sqref="C4:E4 D19:F20 F24 F26 D5:E5 C29:D29 C20 F4:F5 F29">
    <cfRule type="expression" dxfId="1" priority="78" stopIfTrue="1">
      <formula>"len($A:$A)=3"</formula>
    </cfRule>
  </conditionalFormatting>
  <conditionalFormatting sqref="D4:F4 E19:F20 F24 F26 D29 D19 F29">
    <cfRule type="expression" dxfId="1" priority="67" stopIfTrue="1">
      <formula>"len($A:$A)=3"</formula>
    </cfRule>
  </conditionalFormatting>
  <conditionalFormatting sqref="D6:F12">
    <cfRule type="expression" dxfId="1" priority="47" stopIfTrue="1">
      <formula>"len($A:$A)=3"</formula>
    </cfRule>
    <cfRule type="expression" dxfId="1" priority="48" stopIfTrue="1">
      <formula>"len($A:$A)=3"</formula>
    </cfRule>
  </conditionalFormatting>
  <conditionalFormatting sqref="E6:F17">
    <cfRule type="expression" dxfId="1" priority="33" stopIfTrue="1">
      <formula>"len($A:$A)=3"</formula>
    </cfRule>
    <cfRule type="expression" dxfId="1" priority="34" stopIfTrue="1">
      <formula>"len($A:$A)=3"</formula>
    </cfRule>
  </conditionalFormatting>
  <conditionalFormatting sqref="D13:F17">
    <cfRule type="expression" dxfId="1" priority="45" stopIfTrue="1">
      <formula>"len($A:$A)=3"</formula>
    </cfRule>
    <cfRule type="expression" dxfId="1" priority="46" stopIfTrue="1">
      <formula>"len($A:$A)=3"</formula>
    </cfRule>
  </conditionalFormatting>
  <conditionalFormatting sqref="D21:F23 D24 F24 E24:E40">
    <cfRule type="expression" dxfId="1" priority="41" stopIfTrue="1">
      <formula>"len($A:$A)=3"</formula>
    </cfRule>
    <cfRule type="expression" dxfId="1" priority="42" stopIfTrue="1">
      <formula>"len($A:$A)=3"</formula>
    </cfRule>
  </conditionalFormatting>
  <conditionalFormatting sqref="E23:F23 E24:E40">
    <cfRule type="expression" dxfId="1" priority="25" stopIfTrue="1">
      <formula>"len($A:$A)=3"</formula>
    </cfRule>
    <cfRule type="expression" dxfId="1" priority="26" stopIfTrue="1">
      <formula>"len($A:$A)=3"</formula>
    </cfRule>
  </conditionalFormatting>
  <conditionalFormatting sqref="D25:D27 F25:F27">
    <cfRule type="expression" dxfId="1" priority="39" stopIfTrue="1">
      <formula>"len($A:$A)=3"</formula>
    </cfRule>
    <cfRule type="expression" dxfId="1" priority="40" stopIfTrue="1">
      <formula>"len($A:$A)=3"</formula>
    </cfRule>
  </conditionalFormatting>
  <conditionalFormatting sqref="D28 F28">
    <cfRule type="expression" dxfId="1" priority="37" stopIfTrue="1">
      <formula>"len($A:$A)=3"</formula>
    </cfRule>
    <cfRule type="expression" dxfId="1" priority="38" stopIfTrue="1">
      <formula>"len($A:$A)=3"</formula>
    </cfRule>
  </conditionalFormatting>
  <conditionalFormatting sqref="C31:D31 F31">
    <cfRule type="expression" dxfId="1" priority="77" stopIfTrue="1">
      <formula>"len($A:$A)=3"</formula>
    </cfRule>
  </conditionalFormatting>
  <conditionalFormatting sqref="C31:D35 F31:F35">
    <cfRule type="expression" dxfId="1" priority="82" stopIfTrue="1">
      <formula>"len($A:$A)=3"</formula>
    </cfRule>
  </conditionalFormatting>
  <conditionalFormatting sqref="D31 F31">
    <cfRule type="expression" dxfId="1" priority="66" stopIfTrue="1">
      <formula>"len($A:$A)=3"</formula>
    </cfRule>
  </conditionalFormatting>
  <conditionalFormatting sqref="D31 D33:D35 F33:F35 F31">
    <cfRule type="expression" dxfId="1" priority="71" stopIfTrue="1">
      <formula>"len($A:$A)=3"</formula>
    </cfRule>
  </conditionalFormatting>
  <conditionalFormatting sqref="A32:B35 B39:B40">
    <cfRule type="expression" dxfId="1" priority="60" stopIfTrue="1">
      <formula>"len($A:$A)=3"</formula>
    </cfRule>
  </conditionalFormatting>
  <conditionalFormatting sqref="C32:D35 F32:F35">
    <cfRule type="expression" dxfId="1" priority="76" stopIfTrue="1">
      <formula>"len($A:$A)=3"</formula>
    </cfRule>
  </conditionalFormatting>
  <conditionalFormatting sqref="A33:B35">
    <cfRule type="expression" dxfId="1" priority="59" stopIfTrue="1">
      <formula>"len($A:$A)=3"</formula>
    </cfRule>
  </conditionalFormatting>
  <conditionalFormatting sqref="C33:D35 F33:F35">
    <cfRule type="expression" dxfId="1" priority="75" stopIfTrue="1">
      <formula>"len($A:$A)=3"</formula>
    </cfRule>
  </conditionalFormatting>
  <conditionalFormatting sqref="D33:D35 F33:F35">
    <cfRule type="expression" dxfId="1" priority="64" stopIfTrue="1">
      <formula>"len($A:$A)=3"</formula>
    </cfRule>
  </conditionalFormatting>
  <conditionalFormatting sqref="A36:B37">
    <cfRule type="expression" dxfId="1" priority="57" stopIfTrue="1">
      <formula>"len($A:$A)=3"</formula>
    </cfRule>
  </conditionalFormatting>
  <conditionalFormatting sqref="B40 A36:D36 F36">
    <cfRule type="expression" dxfId="1" priority="104" stopIfTrue="1">
      <formula>"len($A:$A)=3"</formula>
    </cfRule>
  </conditionalFormatting>
  <conditionalFormatting sqref="C36:D37 F36:F37">
    <cfRule type="expression" dxfId="1" priority="73" stopIfTrue="1">
      <formula>"len($A:$A)=3"</formula>
    </cfRule>
  </conditionalFormatting>
  <conditionalFormatting sqref="D36:D37 F36:F37">
    <cfRule type="expression" dxfId="1" priority="62" stopIfTrue="1">
      <formula>"len($A:$A)=3"</formula>
    </cfRule>
  </conditionalFormatting>
  <conditionalFormatting sqref="C38:D40 F38:F40">
    <cfRule type="expression" dxfId="1" priority="83" stopIfTrue="1">
      <formula>"len($A:$A)=3"</formula>
    </cfRule>
  </conditionalFormatting>
  <conditionalFormatting sqref="D38:D40 F38:F40">
    <cfRule type="expression" dxfId="1" priority="72" stopIfTrue="1">
      <formula>"len($A:$A)=3"</formula>
    </cfRule>
  </conditionalFormatting>
  <conditionalFormatting sqref="C39:D40 F39:F40">
    <cfRule type="expression" dxfId="1" priority="80" stopIfTrue="1">
      <formula>"len($A:$A)=3"</formula>
    </cfRule>
  </conditionalFormatting>
  <conditionalFormatting sqref="D39:D40 F39:F40">
    <cfRule type="expression" dxfId="1" priority="69"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66" orientation="portrait" useFirstPageNumber="1"/>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1"/>
  <sheetViews>
    <sheetView showGridLines="0" showZeros="0" view="pageBreakPreview" zoomScale="80" zoomScaleNormal="90" workbookViewId="0">
      <pane ySplit="3" topLeftCell="A25" activePane="bottomLeft" state="frozen"/>
      <selection/>
      <selection pane="bottomLeft" activeCell="D29" sqref="D29"/>
    </sheetView>
  </sheetViews>
  <sheetFormatPr defaultColWidth="9" defaultRowHeight="14.25" outlineLevelCol="5"/>
  <cols>
    <col min="1" max="1" width="12.75" style="250" customWidth="1"/>
    <col min="2" max="2" width="50.75" style="250" customWidth="1"/>
    <col min="3" max="5" width="20.625" style="250" customWidth="1"/>
    <col min="6" max="6" width="9.75" style="250" customWidth="1"/>
    <col min="7" max="16384" width="9" style="176"/>
  </cols>
  <sheetData>
    <row r="1" ht="45" customHeight="1" spans="1:5">
      <c r="A1" s="390"/>
      <c r="B1" s="251" t="str">
        <f>YEAR(封面!$B$7)&amp;"年云县一般公共预算收支情况表"</f>
        <v>2022年云县一般公共预算收支情况表</v>
      </c>
      <c r="C1" s="251"/>
      <c r="D1" s="251"/>
      <c r="E1" s="251"/>
    </row>
    <row r="2" ht="18.95" customHeight="1" spans="1:5">
      <c r="A2" s="391"/>
      <c r="B2" s="392" t="s">
        <v>1578</v>
      </c>
      <c r="C2" s="253"/>
      <c r="E2" s="349" t="s">
        <v>9</v>
      </c>
    </row>
    <row r="3" s="417" customFormat="1" ht="45" customHeight="1" spans="1:6">
      <c r="A3" s="476" t="s">
        <v>10</v>
      </c>
      <c r="B3" s="381" t="s">
        <v>11</v>
      </c>
      <c r="C3" s="9" t="str">
        <f>YEAR(封面!$B$7)-1&amp;"年执行数"</f>
        <v>2021年执行数</v>
      </c>
      <c r="D3" s="9" t="str">
        <f>YEAR(封面!$B$7)&amp;"年预算数"</f>
        <v>2022年预算数</v>
      </c>
      <c r="E3" s="381" t="s">
        <v>1579</v>
      </c>
      <c r="F3" s="477" t="s">
        <v>13</v>
      </c>
    </row>
    <row r="4" ht="37.5" customHeight="1" spans="1:6">
      <c r="A4" s="393" t="s">
        <v>77</v>
      </c>
      <c r="B4" s="394" t="s">
        <v>1580</v>
      </c>
      <c r="C4" s="342">
        <f>SUMIF('11'!$A$4:$A$1328,A4,'11'!$C$4:$C$1328)</f>
        <v>17839</v>
      </c>
      <c r="D4" s="342">
        <f>SUMIF('11'!$A$4:$A$1328,A4,'11'!$D$4:$D$1328)</f>
        <v>18099</v>
      </c>
      <c r="E4" s="478">
        <f t="shared" ref="E4:E38" si="0">IF(C4&gt;0,D4/C4-1,IF(C4&lt;0,-(D4/C4-1),""))</f>
        <v>0.015</v>
      </c>
      <c r="F4" s="187" t="str">
        <f t="shared" ref="F4:F38" si="1">IF(LEN(A4)=3,"是",IF(B4&lt;&gt;"",IF(SUM(C4:D4)&lt;&gt;0,"是","否"),"是"))</f>
        <v>是</v>
      </c>
    </row>
    <row r="5" ht="37.5" customHeight="1" spans="1:6">
      <c r="A5" s="393" t="s">
        <v>79</v>
      </c>
      <c r="B5" s="395" t="s">
        <v>80</v>
      </c>
      <c r="C5" s="342">
        <f>SUMIF('11'!$A$4:$A$1328,A5,'11'!$C$4:$C$1328)</f>
        <v>0</v>
      </c>
      <c r="D5" s="342">
        <f>SUMIF('11'!$A$4:$A$1328,A5,'11'!$D$4:$D$1328)</f>
        <v>0</v>
      </c>
      <c r="E5" s="478" t="str">
        <f t="shared" si="0"/>
        <v/>
      </c>
      <c r="F5" s="187" t="str">
        <f t="shared" si="1"/>
        <v>是</v>
      </c>
    </row>
    <row r="6" ht="37.5" customHeight="1" spans="1:6">
      <c r="A6" s="393" t="s">
        <v>81</v>
      </c>
      <c r="B6" s="395" t="s">
        <v>82</v>
      </c>
      <c r="C6" s="342">
        <f>SUMIF('11'!$A$4:$A$1328,A6,'11'!$C$4:$C$1328)</f>
        <v>195</v>
      </c>
      <c r="D6" s="342">
        <f>SUMIF('11'!$A$4:$A$1328,A6,'11'!$D$4:$D$1328)</f>
        <v>195</v>
      </c>
      <c r="E6" s="478">
        <f t="shared" si="0"/>
        <v>0</v>
      </c>
      <c r="F6" s="187" t="str">
        <f t="shared" si="1"/>
        <v>是</v>
      </c>
    </row>
    <row r="7" ht="37.5" customHeight="1" spans="1:6">
      <c r="A7" s="393" t="s">
        <v>1581</v>
      </c>
      <c r="B7" s="395" t="s">
        <v>83</v>
      </c>
      <c r="C7" s="342">
        <f>SUMIF('11'!$A$4:$A$1328,A7,'11'!$C$4:$C$1328)</f>
        <v>10491</v>
      </c>
      <c r="D7" s="342">
        <f>SUMIF('11'!$A$4:$A$1328,A7,'11'!$D$4:$D$1328)</f>
        <v>11676</v>
      </c>
      <c r="E7" s="478">
        <f t="shared" si="0"/>
        <v>0.113</v>
      </c>
      <c r="F7" s="187" t="str">
        <f t="shared" si="1"/>
        <v>是</v>
      </c>
    </row>
    <row r="8" ht="37.5" customHeight="1" spans="1:6">
      <c r="A8" s="393" t="s">
        <v>84</v>
      </c>
      <c r="B8" s="395" t="s">
        <v>85</v>
      </c>
      <c r="C8" s="342">
        <f>SUMIF('11'!$A$4:$A$1328,A8,'11'!$C$4:$C$1328)</f>
        <v>66420</v>
      </c>
      <c r="D8" s="342">
        <f>SUMIF('11'!$A$4:$A$1328,A8,'11'!$D$4:$D$1328)</f>
        <v>72258</v>
      </c>
      <c r="E8" s="478">
        <f t="shared" si="0"/>
        <v>0.088</v>
      </c>
      <c r="F8" s="187" t="str">
        <f t="shared" si="1"/>
        <v>是</v>
      </c>
    </row>
    <row r="9" ht="37.5" customHeight="1" spans="1:6">
      <c r="A9" s="393" t="s">
        <v>86</v>
      </c>
      <c r="B9" s="395" t="s">
        <v>87</v>
      </c>
      <c r="C9" s="342">
        <f>SUMIF('11'!$A$4:$A$1328,A9,'11'!$C$4:$C$1328)</f>
        <v>223</v>
      </c>
      <c r="D9" s="342">
        <f>SUMIF('11'!$A$4:$A$1328,A9,'11'!$D$4:$D$1328)</f>
        <v>416</v>
      </c>
      <c r="E9" s="478">
        <f t="shared" si="0"/>
        <v>0.865</v>
      </c>
      <c r="F9" s="187" t="str">
        <f t="shared" si="1"/>
        <v>是</v>
      </c>
    </row>
    <row r="10" ht="37.5" customHeight="1" spans="1:6">
      <c r="A10" s="393" t="s">
        <v>88</v>
      </c>
      <c r="B10" s="395" t="s">
        <v>89</v>
      </c>
      <c r="C10" s="342">
        <f>SUMIF('11'!$A$4:$A$1328,A10,'11'!$C$4:$C$1328)</f>
        <v>1184</v>
      </c>
      <c r="D10" s="342">
        <f>SUMIF('11'!$A$4:$A$1328,A10,'11'!$D$4:$D$1328)</f>
        <v>1308</v>
      </c>
      <c r="E10" s="478">
        <f t="shared" si="0"/>
        <v>0.105</v>
      </c>
      <c r="F10" s="187" t="str">
        <f t="shared" si="1"/>
        <v>是</v>
      </c>
    </row>
    <row r="11" ht="37.5" customHeight="1" spans="1:6">
      <c r="A11" s="393" t="s">
        <v>90</v>
      </c>
      <c r="B11" s="395" t="s">
        <v>91</v>
      </c>
      <c r="C11" s="342">
        <f>SUMIF('11'!$A$4:$A$1328,A11,'11'!$C$4:$C$1328)</f>
        <v>42277</v>
      </c>
      <c r="D11" s="342">
        <f>SUMIF('11'!$A$4:$A$1328,A11,'11'!$D$4:$D$1328)</f>
        <v>50513</v>
      </c>
      <c r="E11" s="478">
        <f t="shared" si="0"/>
        <v>0.195</v>
      </c>
      <c r="F11" s="187" t="str">
        <f t="shared" si="1"/>
        <v>是</v>
      </c>
    </row>
    <row r="12" ht="37.5" customHeight="1" spans="1:6">
      <c r="A12" s="393" t="s">
        <v>92</v>
      </c>
      <c r="B12" s="395" t="s">
        <v>93</v>
      </c>
      <c r="C12" s="342">
        <f>SUMIF('11'!$A$4:$A$1328,A12,'11'!$C$4:$C$1328)</f>
        <v>24156</v>
      </c>
      <c r="D12" s="342">
        <f>SUMIF('11'!$A$4:$A$1328,A12,'11'!$D$4:$D$1328)</f>
        <v>25680</v>
      </c>
      <c r="E12" s="478">
        <f t="shared" si="0"/>
        <v>0.063</v>
      </c>
      <c r="F12" s="187" t="str">
        <f t="shared" si="1"/>
        <v>是</v>
      </c>
    </row>
    <row r="13" ht="37.5" customHeight="1" spans="1:6">
      <c r="A13" s="393" t="s">
        <v>94</v>
      </c>
      <c r="B13" s="395" t="s">
        <v>95</v>
      </c>
      <c r="C13" s="342">
        <f>SUMIF('11'!$A$4:$A$1328,A13,'11'!$C$4:$C$1328)</f>
        <v>1039</v>
      </c>
      <c r="D13" s="342">
        <f>SUMIF('11'!$A$4:$A$1328,A13,'11'!$D$4:$D$1328)</f>
        <v>1225</v>
      </c>
      <c r="E13" s="478">
        <f t="shared" si="0"/>
        <v>0.179</v>
      </c>
      <c r="F13" s="187" t="str">
        <f t="shared" si="1"/>
        <v>是</v>
      </c>
    </row>
    <row r="14" ht="37.5" customHeight="1" spans="1:6">
      <c r="A14" s="393" t="s">
        <v>96</v>
      </c>
      <c r="B14" s="395" t="s">
        <v>97</v>
      </c>
      <c r="C14" s="342">
        <f>SUMIF('11'!$A$4:$A$1328,A14,'11'!$C$4:$C$1328)</f>
        <v>2078</v>
      </c>
      <c r="D14" s="342">
        <f>SUMIF('11'!$A$4:$A$1328,A14,'11'!$D$4:$D$1328)</f>
        <v>2386</v>
      </c>
      <c r="E14" s="478">
        <f t="shared" si="0"/>
        <v>0.148</v>
      </c>
      <c r="F14" s="187" t="str">
        <f t="shared" si="1"/>
        <v>是</v>
      </c>
    </row>
    <row r="15" ht="37.5" customHeight="1" spans="1:6">
      <c r="A15" s="393" t="s">
        <v>98</v>
      </c>
      <c r="B15" s="395" t="s">
        <v>99</v>
      </c>
      <c r="C15" s="342">
        <f>SUMIF('11'!$A$4:$A$1328,A15,'11'!$C$4:$C$1328)</f>
        <v>25465</v>
      </c>
      <c r="D15" s="342">
        <f>SUMIF('11'!$A$4:$A$1328,A15,'11'!$D$4:$D$1328)</f>
        <v>27913</v>
      </c>
      <c r="E15" s="478">
        <f t="shared" si="0"/>
        <v>0.096</v>
      </c>
      <c r="F15" s="187" t="str">
        <f t="shared" si="1"/>
        <v>是</v>
      </c>
    </row>
    <row r="16" ht="37.5" customHeight="1" spans="1:6">
      <c r="A16" s="393" t="s">
        <v>100</v>
      </c>
      <c r="B16" s="395" t="s">
        <v>101</v>
      </c>
      <c r="C16" s="342">
        <f>SUMIF('11'!$A$4:$A$1328,A16,'11'!$C$4:$C$1328)</f>
        <v>1155</v>
      </c>
      <c r="D16" s="342">
        <f>SUMIF('11'!$A$4:$A$1328,A16,'11'!$D$4:$D$1328)</f>
        <v>1218</v>
      </c>
      <c r="E16" s="478">
        <f t="shared" si="0"/>
        <v>0.055</v>
      </c>
      <c r="F16" s="187" t="str">
        <f t="shared" si="1"/>
        <v>是</v>
      </c>
    </row>
    <row r="17" ht="37.5" customHeight="1" spans="1:6">
      <c r="A17" s="393" t="s">
        <v>102</v>
      </c>
      <c r="B17" s="395" t="s">
        <v>103</v>
      </c>
      <c r="C17" s="342">
        <f>SUMIF('11'!$A$4:$A$1328,A17,'11'!$C$4:$C$1328)</f>
        <v>50</v>
      </c>
      <c r="D17" s="342">
        <f>SUMIF('11'!$A$4:$A$1328,A17,'11'!$D$4:$D$1328)</f>
        <v>454</v>
      </c>
      <c r="E17" s="478">
        <f t="shared" si="0"/>
        <v>8.08</v>
      </c>
      <c r="F17" s="187" t="str">
        <f t="shared" si="1"/>
        <v>是</v>
      </c>
    </row>
    <row r="18" ht="37.5" customHeight="1" spans="1:6">
      <c r="A18" s="393" t="s">
        <v>104</v>
      </c>
      <c r="B18" s="395" t="s">
        <v>105</v>
      </c>
      <c r="C18" s="342">
        <f>SUMIF('11'!$A$4:$A$1328,A18,'11'!$C$4:$C$1328)</f>
        <v>1536</v>
      </c>
      <c r="D18" s="342">
        <f>SUMIF('11'!$A$4:$A$1328,A18,'11'!$D$4:$D$1328)</f>
        <v>869</v>
      </c>
      <c r="E18" s="478">
        <f t="shared" si="0"/>
        <v>-0.434</v>
      </c>
      <c r="F18" s="187" t="str">
        <f t="shared" si="1"/>
        <v>是</v>
      </c>
    </row>
    <row r="19" ht="37.5" customHeight="1" spans="1:6">
      <c r="A19" s="393" t="s">
        <v>106</v>
      </c>
      <c r="B19" s="395" t="s">
        <v>107</v>
      </c>
      <c r="C19" s="342">
        <f>SUMIF('11'!$A$4:$A$1328,A19,'11'!$C$4:$C$1328)</f>
        <v>0</v>
      </c>
      <c r="D19" s="342">
        <f>SUMIF('11'!$A$4:$A$1328,A19,'11'!$D$4:$D$1328)</f>
        <v>0</v>
      </c>
      <c r="E19" s="478" t="str">
        <f t="shared" si="0"/>
        <v/>
      </c>
      <c r="F19" s="187" t="str">
        <f t="shared" si="1"/>
        <v>是</v>
      </c>
    </row>
    <row r="20" ht="37.5" customHeight="1" spans="1:6">
      <c r="A20" s="393" t="s">
        <v>108</v>
      </c>
      <c r="B20" s="395" t="s">
        <v>109</v>
      </c>
      <c r="C20" s="342">
        <f>SUMIF('11'!$A$4:$A$1328,A20,'11'!$C$4:$C$1328)</f>
        <v>0</v>
      </c>
      <c r="D20" s="342">
        <f>SUMIF('11'!$A$4:$A$1328,A20,'11'!$D$4:$D$1328)</f>
        <v>0</v>
      </c>
      <c r="E20" s="478" t="str">
        <f t="shared" si="0"/>
        <v/>
      </c>
      <c r="F20" s="187" t="str">
        <f t="shared" si="1"/>
        <v>是</v>
      </c>
    </row>
    <row r="21" ht="37.5" customHeight="1" spans="1:6">
      <c r="A21" s="393" t="s">
        <v>110</v>
      </c>
      <c r="B21" s="395" t="s">
        <v>111</v>
      </c>
      <c r="C21" s="342">
        <f>SUMIF('11'!$A$4:$A$1328,A21,'11'!$C$4:$C$1328)</f>
        <v>984</v>
      </c>
      <c r="D21" s="342">
        <f>SUMIF('11'!$A$4:$A$1328,A21,'11'!$D$4:$D$1328)</f>
        <v>1016</v>
      </c>
      <c r="E21" s="478">
        <f t="shared" si="0"/>
        <v>0.033</v>
      </c>
      <c r="F21" s="187" t="str">
        <f t="shared" si="1"/>
        <v>是</v>
      </c>
    </row>
    <row r="22" ht="37.5" customHeight="1" spans="1:6">
      <c r="A22" s="393" t="s">
        <v>112</v>
      </c>
      <c r="B22" s="395" t="s">
        <v>113</v>
      </c>
      <c r="C22" s="342">
        <f>SUMIF('11'!$A$4:$A$1328,A22,'11'!$C$4:$C$1328)</f>
        <v>17709</v>
      </c>
      <c r="D22" s="342">
        <f>SUMIF('11'!$A$4:$A$1328,A22,'11'!$D$4:$D$1328)</f>
        <v>18717</v>
      </c>
      <c r="E22" s="478">
        <f t="shared" si="0"/>
        <v>0.057</v>
      </c>
      <c r="F22" s="187" t="str">
        <f t="shared" si="1"/>
        <v>是</v>
      </c>
    </row>
    <row r="23" ht="37.5" customHeight="1" spans="1:6">
      <c r="A23" s="393" t="s">
        <v>114</v>
      </c>
      <c r="B23" s="395" t="s">
        <v>115</v>
      </c>
      <c r="C23" s="342">
        <f>SUMIF('11'!$A$4:$A$1328,A23,'11'!$C$4:$C$1328)</f>
        <v>445</v>
      </c>
      <c r="D23" s="342">
        <f>SUMIF('11'!$A$4:$A$1328,A23,'11'!$D$4:$D$1328)</f>
        <v>1583</v>
      </c>
      <c r="E23" s="478">
        <f t="shared" si="0"/>
        <v>2.557</v>
      </c>
      <c r="F23" s="187" t="str">
        <f t="shared" si="1"/>
        <v>是</v>
      </c>
    </row>
    <row r="24" ht="37.5" customHeight="1" spans="1:6">
      <c r="A24" s="393" t="s">
        <v>116</v>
      </c>
      <c r="B24" s="395" t="s">
        <v>117</v>
      </c>
      <c r="C24" s="342">
        <f>SUMIF('11'!$A$4:$A$1328,A24,'11'!$C$4:$C$1328)</f>
        <v>1329</v>
      </c>
      <c r="D24" s="342">
        <f>SUMIF('11'!$A$4:$A$1328,A24,'11'!$D$4:$D$1328)</f>
        <v>2070</v>
      </c>
      <c r="E24" s="478">
        <f t="shared" si="0"/>
        <v>0.558</v>
      </c>
      <c r="F24" s="187" t="str">
        <f t="shared" si="1"/>
        <v>是</v>
      </c>
    </row>
    <row r="25" ht="37.5" customHeight="1" spans="1:6">
      <c r="A25" s="393" t="s">
        <v>118</v>
      </c>
      <c r="B25" s="395" t="s">
        <v>119</v>
      </c>
      <c r="C25" s="342">
        <f>SUMIF('11'!$A$4:$A$1328,A25,'11'!$C$4:$C$1328)</f>
        <v>0</v>
      </c>
      <c r="D25" s="342">
        <f>SUMIF('11'!$A$4:$A$1328,A25,'11'!$D$4:$D$1328)</f>
        <v>2500</v>
      </c>
      <c r="E25" s="478" t="str">
        <f t="shared" si="0"/>
        <v/>
      </c>
      <c r="F25" s="187" t="str">
        <f t="shared" si="1"/>
        <v>是</v>
      </c>
    </row>
    <row r="26" ht="37.5" customHeight="1" spans="1:6">
      <c r="A26" s="393" t="s">
        <v>120</v>
      </c>
      <c r="B26" s="395" t="s">
        <v>121</v>
      </c>
      <c r="C26" s="342">
        <f>SUMIF('11'!$A$4:$A$1328,A26,'11'!$C$4:$C$1328)</f>
        <v>5427</v>
      </c>
      <c r="D26" s="342">
        <f>SUMIF('11'!$A$4:$A$1328,A26,'11'!$D$4:$D$1328)</f>
        <v>5444</v>
      </c>
      <c r="E26" s="478">
        <f t="shared" si="0"/>
        <v>0.003</v>
      </c>
      <c r="F26" s="187" t="str">
        <f t="shared" si="1"/>
        <v>是</v>
      </c>
    </row>
    <row r="27" ht="37.5" customHeight="1" spans="1:6">
      <c r="A27" s="393" t="s">
        <v>122</v>
      </c>
      <c r="B27" s="395" t="s">
        <v>123</v>
      </c>
      <c r="C27" s="342">
        <f>SUMIF('11'!$A$4:$A$1328,A27,'11'!$C$4:$C$1328)</f>
        <v>18</v>
      </c>
      <c r="D27" s="342">
        <f>SUMIF('11'!$A$4:$A$1328,A27,'11'!$D$4:$D$1328)</f>
        <v>90</v>
      </c>
      <c r="E27" s="478">
        <f t="shared" si="0"/>
        <v>4</v>
      </c>
      <c r="F27" s="187" t="str">
        <f t="shared" si="1"/>
        <v>是</v>
      </c>
    </row>
    <row r="28" ht="37.5" customHeight="1" spans="1:6">
      <c r="A28" s="393" t="s">
        <v>124</v>
      </c>
      <c r="B28" s="395" t="s">
        <v>125</v>
      </c>
      <c r="C28" s="342">
        <f>SUMIF('11'!$A$4:$A$1328,A28,'11'!$C$4:$C$1328)</f>
        <v>0</v>
      </c>
      <c r="D28" s="342">
        <f>SUMIF('11'!$A$4:$A$1328,A28,'11'!$D$4:$D$1328)</f>
        <v>870</v>
      </c>
      <c r="E28" s="478" t="str">
        <f t="shared" si="0"/>
        <v/>
      </c>
      <c r="F28" s="187" t="str">
        <f t="shared" si="1"/>
        <v>是</v>
      </c>
    </row>
    <row r="29" ht="37.5" customHeight="1" spans="1:6">
      <c r="A29" s="393"/>
      <c r="B29" s="395"/>
      <c r="C29" s="342"/>
      <c r="D29" s="342"/>
      <c r="E29" s="478"/>
      <c r="F29" s="187" t="str">
        <f t="shared" si="1"/>
        <v>是</v>
      </c>
    </row>
    <row r="30" s="60" customFormat="1" ht="37.5" customHeight="1" spans="1:6">
      <c r="A30" s="396"/>
      <c r="B30" s="397" t="s">
        <v>126</v>
      </c>
      <c r="C30" s="398">
        <f>SUM(C4:C28)</f>
        <v>220020</v>
      </c>
      <c r="D30" s="398">
        <f>SUM(D4:D28)</f>
        <v>246500</v>
      </c>
      <c r="E30" s="479">
        <f t="shared" si="0"/>
        <v>0.12</v>
      </c>
      <c r="F30" s="187" t="str">
        <f t="shared" si="1"/>
        <v>是</v>
      </c>
    </row>
    <row r="31" ht="37.5" customHeight="1" spans="1:6">
      <c r="A31" s="266">
        <v>230</v>
      </c>
      <c r="B31" s="480" t="s">
        <v>127</v>
      </c>
      <c r="C31" s="398">
        <f>SUM(C32:C35)</f>
        <v>11940</v>
      </c>
      <c r="D31" s="398">
        <f>SUM(D32:D35)</f>
        <v>10200</v>
      </c>
      <c r="E31" s="479">
        <f t="shared" si="0"/>
        <v>-0.146</v>
      </c>
      <c r="F31" s="187" t="str">
        <f t="shared" si="1"/>
        <v>是</v>
      </c>
    </row>
    <row r="32" ht="37.5" customHeight="1" spans="1:6">
      <c r="A32" s="422">
        <v>23006</v>
      </c>
      <c r="B32" s="402" t="s">
        <v>128</v>
      </c>
      <c r="C32" s="342">
        <v>9237</v>
      </c>
      <c r="D32" s="342">
        <v>10000</v>
      </c>
      <c r="E32" s="478">
        <f t="shared" si="0"/>
        <v>0.083</v>
      </c>
      <c r="F32" s="187" t="str">
        <f t="shared" si="1"/>
        <v>是</v>
      </c>
    </row>
    <row r="33" ht="36" customHeight="1" spans="1:6">
      <c r="A33" s="393">
        <v>23008</v>
      </c>
      <c r="B33" s="402" t="s">
        <v>129</v>
      </c>
      <c r="C33" s="342"/>
      <c r="D33" s="342"/>
      <c r="E33" s="478" t="str">
        <f t="shared" si="0"/>
        <v/>
      </c>
      <c r="F33" s="187" t="str">
        <f t="shared" si="1"/>
        <v>否</v>
      </c>
    </row>
    <row r="34" ht="37.5" customHeight="1" spans="1:6">
      <c r="A34" s="481">
        <v>23015</v>
      </c>
      <c r="B34" s="428" t="s">
        <v>130</v>
      </c>
      <c r="C34" s="342">
        <v>2703</v>
      </c>
      <c r="D34" s="342">
        <v>200</v>
      </c>
      <c r="E34" s="478">
        <f t="shared" si="0"/>
        <v>-0.926</v>
      </c>
      <c r="F34" s="187" t="str">
        <f t="shared" si="1"/>
        <v>是</v>
      </c>
    </row>
    <row r="35" s="418" customFormat="1" ht="36" customHeight="1" spans="1:6">
      <c r="A35" s="481">
        <v>23016</v>
      </c>
      <c r="B35" s="428" t="s">
        <v>131</v>
      </c>
      <c r="C35" s="342"/>
      <c r="D35" s="342"/>
      <c r="E35" s="478" t="str">
        <f t="shared" si="0"/>
        <v/>
      </c>
      <c r="F35" s="187" t="str">
        <f t="shared" si="1"/>
        <v>否</v>
      </c>
    </row>
    <row r="36" s="418" customFormat="1" ht="37.5" customHeight="1" spans="1:6">
      <c r="A36" s="266">
        <v>231</v>
      </c>
      <c r="B36" s="408" t="s">
        <v>132</v>
      </c>
      <c r="C36" s="398">
        <v>20220</v>
      </c>
      <c r="D36" s="398">
        <v>33980</v>
      </c>
      <c r="E36" s="479">
        <f t="shared" si="0"/>
        <v>0.681</v>
      </c>
      <c r="F36" s="187" t="str">
        <f t="shared" si="1"/>
        <v>是</v>
      </c>
    </row>
    <row r="37" s="418" customFormat="1" ht="37.5" customHeight="1" spans="1:6">
      <c r="A37" s="266">
        <v>23009</v>
      </c>
      <c r="B37" s="482" t="s">
        <v>133</v>
      </c>
      <c r="C37" s="398">
        <v>73311</v>
      </c>
      <c r="D37" s="398">
        <v>121209</v>
      </c>
      <c r="E37" s="479">
        <f t="shared" si="0"/>
        <v>0.653</v>
      </c>
      <c r="F37" s="187" t="str">
        <f t="shared" si="1"/>
        <v>是</v>
      </c>
    </row>
    <row r="38" ht="37.5" customHeight="1" spans="1:6">
      <c r="A38" s="396"/>
      <c r="B38" s="413" t="s">
        <v>134</v>
      </c>
      <c r="C38" s="398">
        <f>SUM(C30:C31,C36:C37)</f>
        <v>325491</v>
      </c>
      <c r="D38" s="398">
        <f>SUM(D30:D31,D36:D37)</f>
        <v>411889</v>
      </c>
      <c r="E38" s="479">
        <f t="shared" si="0"/>
        <v>0.265</v>
      </c>
      <c r="F38" s="187" t="str">
        <f t="shared" si="1"/>
        <v>是</v>
      </c>
    </row>
    <row r="39" spans="2:4">
      <c r="B39" s="483"/>
      <c r="D39" s="385"/>
    </row>
    <row r="41" spans="4:4">
      <c r="D41" s="385"/>
    </row>
    <row r="43" spans="4:4">
      <c r="D43" s="385"/>
    </row>
    <row r="44" spans="4:4">
      <c r="D44" s="385"/>
    </row>
    <row r="46" spans="4:4">
      <c r="D46" s="385"/>
    </row>
    <row r="47" spans="4:4">
      <c r="D47" s="385"/>
    </row>
    <row r="48" spans="4:4">
      <c r="D48" s="385"/>
    </row>
    <row r="49" spans="4:4">
      <c r="D49" s="385"/>
    </row>
    <row r="51" spans="4:4">
      <c r="D51" s="385"/>
    </row>
  </sheetData>
  <autoFilter ref="A3:F39">
    <extLst/>
  </autoFilter>
  <mergeCells count="1">
    <mergeCell ref="B1:E1"/>
  </mergeCells>
  <conditionalFormatting sqref="D34">
    <cfRule type="cellIs" dxfId="0" priority="1" stopIfTrue="1" operator="lessThanOrEqual">
      <formula>-1</formula>
    </cfRule>
  </conditionalFormatting>
  <conditionalFormatting sqref="F37">
    <cfRule type="cellIs" dxfId="5" priority="2" stopIfTrue="1" operator="lessThan">
      <formula>0</formula>
    </cfRule>
    <cfRule type="cellIs" dxfId="0" priority="3" stopIfTrue="1" operator="greaterThan">
      <formula>5</formula>
    </cfRule>
  </conditionalFormatting>
  <conditionalFormatting sqref="F4:F39">
    <cfRule type="cellIs" dxfId="5" priority="12" stopIfTrue="1" operator="lessThan">
      <formula>0</formula>
    </cfRule>
  </conditionalFormatting>
  <conditionalFormatting sqref="E2:F2 D32 D39:E44 F31:F32 F38:F44">
    <cfRule type="cellIs" dxfId="0" priority="28" stopIfTrue="1" operator="lessThanOrEqual">
      <formula>-1</formula>
    </cfRule>
  </conditionalFormatting>
  <conditionalFormatting sqref="D33 F33:F34">
    <cfRule type="cellIs" dxfId="5" priority="30" stopIfTrue="1" operator="lessThan">
      <formula>0</formula>
    </cfRule>
    <cfRule type="cellIs" dxfId="0" priority="31" stopIfTrue="1" operator="greaterThan">
      <formula>5</formula>
    </cfRule>
  </conditionalFormatting>
  <conditionalFormatting sqref="A34:B35">
    <cfRule type="expression" dxfId="1" priority="10" stopIfTrue="1">
      <formula>"len($A:$A)=3"</formula>
    </cfRule>
  </conditionalFormatting>
  <conditionalFormatting sqref="C34 F34">
    <cfRule type="expression" dxfId="1" priority="15"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68" orientation="portrait" useFirstPageNumber="1"/>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1343"/>
  <sheetViews>
    <sheetView showZeros="0" view="pageBreakPreview" zoomScale="80" zoomScaleNormal="100" workbookViewId="0">
      <pane ySplit="3" topLeftCell="A308" activePane="bottomLeft" state="frozen"/>
      <selection/>
      <selection pane="bottomLeft" activeCell="A322" sqref="$A322:$XFD322"/>
    </sheetView>
  </sheetViews>
  <sheetFormatPr defaultColWidth="9" defaultRowHeight="14.25" outlineLevelCol="6"/>
  <cols>
    <col min="1" max="1" width="23.5" style="197" customWidth="1"/>
    <col min="2" max="2" width="50.75" style="197" customWidth="1"/>
    <col min="3" max="3" width="20.625" style="441" customWidth="1"/>
    <col min="4" max="4" width="20.625" style="200" customWidth="1"/>
    <col min="5" max="5" width="20.625" style="197" customWidth="1"/>
    <col min="6" max="6" width="4.375" style="197" customWidth="1"/>
    <col min="7" max="7" width="9" style="197" customWidth="1"/>
    <col min="8" max="16384" width="9" style="197"/>
  </cols>
  <sheetData>
    <row r="1" s="436" customFormat="1" ht="45" customHeight="1" spans="2:5">
      <c r="B1" s="442" t="str">
        <f>YEAR(封面!$B$7)&amp;"年云县一般公共预算支出情况表"</f>
        <v>2022年云县一般公共预算支出情况表</v>
      </c>
      <c r="C1" s="442"/>
      <c r="D1" s="202"/>
      <c r="E1" s="442"/>
    </row>
    <row r="2" s="436" customFormat="1" ht="20.1" customHeight="1" spans="1:5">
      <c r="A2" s="443"/>
      <c r="B2" s="444" t="s">
        <v>1582</v>
      </c>
      <c r="C2" s="445"/>
      <c r="D2" s="204"/>
      <c r="E2" s="446" t="s">
        <v>9</v>
      </c>
    </row>
    <row r="3" s="437" customFormat="1" ht="45" customHeight="1" spans="1:7">
      <c r="A3" s="447" t="s">
        <v>10</v>
      </c>
      <c r="B3" s="448" t="s">
        <v>11</v>
      </c>
      <c r="C3" s="449" t="str">
        <f>YEAR(封面!$B$7)-1&amp;"年执行数"</f>
        <v>2021年执行数</v>
      </c>
      <c r="D3" s="208" t="str">
        <f>YEAR(封面!$B$7)&amp;"年预算数"</f>
        <v>2022年预算数</v>
      </c>
      <c r="E3" s="448" t="s">
        <v>1579</v>
      </c>
      <c r="F3" s="450" t="s">
        <v>13</v>
      </c>
      <c r="G3" s="437" t="s">
        <v>136</v>
      </c>
    </row>
    <row r="4" ht="36" customHeight="1" spans="1:7">
      <c r="A4" s="210" t="s">
        <v>77</v>
      </c>
      <c r="B4" s="211" t="s">
        <v>1580</v>
      </c>
      <c r="C4" s="451">
        <f>SUM(C5,C17,C26,C37,C48,C59,C70,C83,C92,C105,C115,C124,C135,C148,C155,C163,C169,C176,C183,C190,C197,C204,C212,C218,C224,C231,C246)</f>
        <v>17839</v>
      </c>
      <c r="D4" s="382">
        <f>SUM(D5,D17,D26,D37,D48,D59,D70,D83,D92,D115,D124,D135,D148,D155,D163,D169,D176,D183,D190,D197,D204,D212,D218,D224,D231,D246)</f>
        <v>18099</v>
      </c>
      <c r="E4" s="351">
        <f>IF(C4&gt;0,D4/C4-1,IF(C4&lt;0,-(D4/C4-1),""))</f>
        <v>0.015</v>
      </c>
      <c r="F4" s="452" t="str">
        <f>IF(LEN(A4)=3,"是",IF(B4&lt;&gt;"",IF(SUM(C4:D4)&lt;&gt;0,"是","否"),"是"))</f>
        <v>是</v>
      </c>
      <c r="G4" s="197" t="str">
        <f>IF(LEN(A4)=3,"类",IF(LEN(A4)=5,"款","项"))</f>
        <v>类</v>
      </c>
    </row>
    <row r="5" ht="36" customHeight="1" spans="1:7">
      <c r="A5" s="216" t="s">
        <v>1583</v>
      </c>
      <c r="B5" s="217" t="s">
        <v>137</v>
      </c>
      <c r="C5" s="453">
        <f>SUM(C6:C16)</f>
        <v>1040</v>
      </c>
      <c r="D5" s="454">
        <f>SUM(D6:D16)</f>
        <v>958</v>
      </c>
      <c r="E5" s="353">
        <f>IF(C5&gt;0,D5/C5-1,IF(C5&lt;0,-(D5/C5-1),""))</f>
        <v>-0.079</v>
      </c>
      <c r="F5" s="452" t="str">
        <f t="shared" ref="F5:F68" si="0">IF(LEN(A5)=3,"是",IF(B5&lt;&gt;"",IF(SUM(C5:D5)&lt;&gt;0,"是","否"),"是"))</f>
        <v>是</v>
      </c>
      <c r="G5" s="197" t="str">
        <f t="shared" ref="G5:G68" si="1">IF(LEN(A5)=3,"类",IF(LEN(A5)=5,"款","项"))</f>
        <v>款</v>
      </c>
    </row>
    <row r="6" s="248" customFormat="1" ht="36" customHeight="1" spans="1:7">
      <c r="A6" s="222">
        <v>2010101</v>
      </c>
      <c r="B6" s="217" t="s">
        <v>138</v>
      </c>
      <c r="C6" s="453">
        <v>685</v>
      </c>
      <c r="D6" s="454">
        <v>702</v>
      </c>
      <c r="E6" s="353">
        <f t="shared" ref="E6:E37" si="2">IF(C6&gt;0,D6/C6-1,IF(C6&lt;0,-(D6/C6-1),""))</f>
        <v>0.025</v>
      </c>
      <c r="F6" s="452" t="str">
        <f t="shared" si="0"/>
        <v>是</v>
      </c>
      <c r="G6" s="197" t="str">
        <f t="shared" si="1"/>
        <v>项</v>
      </c>
    </row>
    <row r="7" s="248" customFormat="1" ht="36" customHeight="1" spans="1:7">
      <c r="A7" s="222">
        <v>2010102</v>
      </c>
      <c r="B7" s="217" t="s">
        <v>139</v>
      </c>
      <c r="C7" s="453">
        <v>0</v>
      </c>
      <c r="D7" s="451">
        <v>0</v>
      </c>
      <c r="E7" s="353" t="str">
        <f t="shared" si="2"/>
        <v/>
      </c>
      <c r="F7" s="452" t="str">
        <f t="shared" si="0"/>
        <v>否</v>
      </c>
      <c r="G7" s="197" t="str">
        <f t="shared" si="1"/>
        <v>项</v>
      </c>
    </row>
    <row r="8" s="248" customFormat="1" ht="36" customHeight="1" spans="1:7">
      <c r="A8" s="222">
        <v>2010103</v>
      </c>
      <c r="B8" s="217" t="s">
        <v>140</v>
      </c>
      <c r="C8" s="453">
        <v>0</v>
      </c>
      <c r="D8" s="451">
        <v>0</v>
      </c>
      <c r="E8" s="353" t="str">
        <f t="shared" si="2"/>
        <v/>
      </c>
      <c r="F8" s="452" t="str">
        <f t="shared" si="0"/>
        <v>否</v>
      </c>
      <c r="G8" s="197" t="str">
        <f t="shared" si="1"/>
        <v>项</v>
      </c>
    </row>
    <row r="9" s="248" customFormat="1" ht="36" customHeight="1" spans="1:7">
      <c r="A9" s="222">
        <v>2010104</v>
      </c>
      <c r="B9" s="217" t="s">
        <v>141</v>
      </c>
      <c r="C9" s="453">
        <v>96</v>
      </c>
      <c r="D9" s="454">
        <v>64</v>
      </c>
      <c r="E9" s="353">
        <f t="shared" si="2"/>
        <v>-0.333</v>
      </c>
      <c r="F9" s="452" t="str">
        <f t="shared" si="0"/>
        <v>是</v>
      </c>
      <c r="G9" s="197" t="str">
        <f t="shared" si="1"/>
        <v>项</v>
      </c>
    </row>
    <row r="10" s="248" customFormat="1" ht="36" customHeight="1" spans="1:7">
      <c r="A10" s="222">
        <v>2010105</v>
      </c>
      <c r="B10" s="217" t="s">
        <v>142</v>
      </c>
      <c r="C10" s="453">
        <v>0</v>
      </c>
      <c r="D10" s="451">
        <v>0</v>
      </c>
      <c r="E10" s="353" t="str">
        <f t="shared" si="2"/>
        <v/>
      </c>
      <c r="F10" s="452" t="str">
        <f t="shared" si="0"/>
        <v>否</v>
      </c>
      <c r="G10" s="197" t="str">
        <f t="shared" si="1"/>
        <v>项</v>
      </c>
    </row>
    <row r="11" s="248" customFormat="1" ht="36" customHeight="1" spans="1:7">
      <c r="A11" s="222">
        <v>2010106</v>
      </c>
      <c r="B11" s="217" t="s">
        <v>143</v>
      </c>
      <c r="C11" s="453">
        <v>0</v>
      </c>
      <c r="D11" s="451">
        <v>0</v>
      </c>
      <c r="E11" s="353" t="str">
        <f t="shared" si="2"/>
        <v/>
      </c>
      <c r="F11" s="452" t="str">
        <f t="shared" si="0"/>
        <v>否</v>
      </c>
      <c r="G11" s="197" t="str">
        <f t="shared" si="1"/>
        <v>项</v>
      </c>
    </row>
    <row r="12" s="248" customFormat="1" ht="36" customHeight="1" spans="1:7">
      <c r="A12" s="222">
        <v>2010107</v>
      </c>
      <c r="B12" s="217" t="s">
        <v>144</v>
      </c>
      <c r="C12" s="453">
        <v>0</v>
      </c>
      <c r="D12" s="451">
        <v>0</v>
      </c>
      <c r="E12" s="353" t="str">
        <f t="shared" si="2"/>
        <v/>
      </c>
      <c r="F12" s="452" t="str">
        <f t="shared" si="0"/>
        <v>否</v>
      </c>
      <c r="G12" s="197" t="str">
        <f t="shared" si="1"/>
        <v>项</v>
      </c>
    </row>
    <row r="13" s="248" customFormat="1" ht="36" customHeight="1" spans="1:7">
      <c r="A13" s="222">
        <v>2010108</v>
      </c>
      <c r="B13" s="217" t="s">
        <v>145</v>
      </c>
      <c r="C13" s="453">
        <v>259</v>
      </c>
      <c r="D13" s="454">
        <v>176</v>
      </c>
      <c r="E13" s="353">
        <f t="shared" si="2"/>
        <v>-0.32</v>
      </c>
      <c r="F13" s="452" t="str">
        <f t="shared" si="0"/>
        <v>是</v>
      </c>
      <c r="G13" s="197" t="str">
        <f t="shared" si="1"/>
        <v>项</v>
      </c>
    </row>
    <row r="14" s="248" customFormat="1" ht="36" customHeight="1" spans="1:7">
      <c r="A14" s="222">
        <v>2010109</v>
      </c>
      <c r="B14" s="217" t="s">
        <v>146</v>
      </c>
      <c r="C14" s="453">
        <v>0</v>
      </c>
      <c r="D14" s="451">
        <v>0</v>
      </c>
      <c r="E14" s="353" t="str">
        <f t="shared" si="2"/>
        <v/>
      </c>
      <c r="F14" s="452" t="str">
        <f t="shared" si="0"/>
        <v>否</v>
      </c>
      <c r="G14" s="197" t="str">
        <f t="shared" si="1"/>
        <v>项</v>
      </c>
    </row>
    <row r="15" s="248" customFormat="1" ht="36" customHeight="1" spans="1:7">
      <c r="A15" s="222">
        <v>2010150</v>
      </c>
      <c r="B15" s="217" t="s">
        <v>147</v>
      </c>
      <c r="C15" s="453">
        <v>0</v>
      </c>
      <c r="D15" s="454">
        <v>16</v>
      </c>
      <c r="E15" s="353" t="str">
        <f t="shared" si="2"/>
        <v/>
      </c>
      <c r="F15" s="452" t="str">
        <f t="shared" si="0"/>
        <v>是</v>
      </c>
      <c r="G15" s="197" t="str">
        <f t="shared" si="1"/>
        <v>项</v>
      </c>
    </row>
    <row r="16" s="248" customFormat="1" ht="36" customHeight="1" spans="1:7">
      <c r="A16" s="222">
        <v>2010199</v>
      </c>
      <c r="B16" s="217" t="s">
        <v>148</v>
      </c>
      <c r="C16" s="453">
        <v>0</v>
      </c>
      <c r="D16" s="451">
        <v>0</v>
      </c>
      <c r="E16" s="353" t="str">
        <f t="shared" si="2"/>
        <v/>
      </c>
      <c r="F16" s="452" t="str">
        <f t="shared" si="0"/>
        <v>否</v>
      </c>
      <c r="G16" s="197" t="str">
        <f t="shared" si="1"/>
        <v>项</v>
      </c>
    </row>
    <row r="17" ht="36" customHeight="1" spans="1:7">
      <c r="A17" s="222">
        <v>20102</v>
      </c>
      <c r="B17" s="217" t="s">
        <v>149</v>
      </c>
      <c r="C17" s="453">
        <f>SUM(C18:C25)</f>
        <v>596</v>
      </c>
      <c r="D17" s="454">
        <f>SUM(D18:D25)</f>
        <v>687</v>
      </c>
      <c r="E17" s="353">
        <f t="shared" si="2"/>
        <v>0.153</v>
      </c>
      <c r="F17" s="452" t="str">
        <f t="shared" si="0"/>
        <v>是</v>
      </c>
      <c r="G17" s="197" t="str">
        <f t="shared" si="1"/>
        <v>款</v>
      </c>
    </row>
    <row r="18" s="248" customFormat="1" ht="36" customHeight="1" spans="1:7">
      <c r="A18" s="222">
        <v>2010201</v>
      </c>
      <c r="B18" s="217" t="s">
        <v>138</v>
      </c>
      <c r="C18" s="453">
        <v>532</v>
      </c>
      <c r="D18" s="454">
        <v>572</v>
      </c>
      <c r="E18" s="353">
        <f t="shared" si="2"/>
        <v>0.075</v>
      </c>
      <c r="F18" s="452" t="str">
        <f t="shared" si="0"/>
        <v>是</v>
      </c>
      <c r="G18" s="197" t="str">
        <f t="shared" si="1"/>
        <v>项</v>
      </c>
    </row>
    <row r="19" s="248" customFormat="1" ht="36" customHeight="1" spans="1:7">
      <c r="A19" s="222">
        <v>2010202</v>
      </c>
      <c r="B19" s="217" t="s">
        <v>139</v>
      </c>
      <c r="C19" s="453">
        <v>0</v>
      </c>
      <c r="D19" s="451">
        <v>0</v>
      </c>
      <c r="E19" s="353" t="str">
        <f t="shared" si="2"/>
        <v/>
      </c>
      <c r="F19" s="452" t="str">
        <f t="shared" si="0"/>
        <v>否</v>
      </c>
      <c r="G19" s="197" t="str">
        <f t="shared" si="1"/>
        <v>项</v>
      </c>
    </row>
    <row r="20" s="248" customFormat="1" ht="36" customHeight="1" spans="1:7">
      <c r="A20" s="222">
        <v>2010203</v>
      </c>
      <c r="B20" s="217" t="s">
        <v>140</v>
      </c>
      <c r="C20" s="453">
        <v>0</v>
      </c>
      <c r="D20" s="451">
        <v>0</v>
      </c>
      <c r="E20" s="353" t="str">
        <f t="shared" si="2"/>
        <v/>
      </c>
      <c r="F20" s="452" t="str">
        <f t="shared" si="0"/>
        <v>否</v>
      </c>
      <c r="G20" s="197" t="str">
        <f t="shared" si="1"/>
        <v>项</v>
      </c>
    </row>
    <row r="21" s="248" customFormat="1" ht="36" customHeight="1" spans="1:7">
      <c r="A21" s="222">
        <v>2010204</v>
      </c>
      <c r="B21" s="217" t="s">
        <v>150</v>
      </c>
      <c r="C21" s="453">
        <v>40</v>
      </c>
      <c r="D21" s="454">
        <v>45</v>
      </c>
      <c r="E21" s="353">
        <f t="shared" si="2"/>
        <v>0.125</v>
      </c>
      <c r="F21" s="452" t="str">
        <f t="shared" si="0"/>
        <v>是</v>
      </c>
      <c r="G21" s="197" t="str">
        <f t="shared" si="1"/>
        <v>项</v>
      </c>
    </row>
    <row r="22" s="248" customFormat="1" ht="36" customHeight="1" spans="1:7">
      <c r="A22" s="222">
        <v>2010205</v>
      </c>
      <c r="B22" s="217" t="s">
        <v>151</v>
      </c>
      <c r="C22" s="453">
        <v>0</v>
      </c>
      <c r="D22" s="451">
        <v>0</v>
      </c>
      <c r="E22" s="353" t="str">
        <f t="shared" si="2"/>
        <v/>
      </c>
      <c r="F22" s="452" t="str">
        <f t="shared" si="0"/>
        <v>否</v>
      </c>
      <c r="G22" s="197" t="str">
        <f t="shared" si="1"/>
        <v>项</v>
      </c>
    </row>
    <row r="23" s="248" customFormat="1" ht="36" customHeight="1" spans="1:7">
      <c r="A23" s="222">
        <v>2010206</v>
      </c>
      <c r="B23" s="217" t="s">
        <v>152</v>
      </c>
      <c r="C23" s="453">
        <v>0</v>
      </c>
      <c r="D23" s="451">
        <v>0</v>
      </c>
      <c r="E23" s="353" t="str">
        <f t="shared" si="2"/>
        <v/>
      </c>
      <c r="F23" s="452" t="str">
        <f t="shared" si="0"/>
        <v>否</v>
      </c>
      <c r="G23" s="197" t="str">
        <f t="shared" si="1"/>
        <v>项</v>
      </c>
    </row>
    <row r="24" s="248" customFormat="1" ht="36" customHeight="1" spans="1:7">
      <c r="A24" s="222">
        <v>2010250</v>
      </c>
      <c r="B24" s="217" t="s">
        <v>147</v>
      </c>
      <c r="C24" s="453">
        <v>0</v>
      </c>
      <c r="D24" s="451">
        <v>0</v>
      </c>
      <c r="E24" s="353" t="str">
        <f t="shared" si="2"/>
        <v/>
      </c>
      <c r="F24" s="452" t="str">
        <f t="shared" si="0"/>
        <v>否</v>
      </c>
      <c r="G24" s="197" t="str">
        <f t="shared" si="1"/>
        <v>项</v>
      </c>
    </row>
    <row r="25" s="248" customFormat="1" ht="36" customHeight="1" spans="1:7">
      <c r="A25" s="222">
        <v>2010299</v>
      </c>
      <c r="B25" s="217" t="s">
        <v>153</v>
      </c>
      <c r="C25" s="453">
        <v>24</v>
      </c>
      <c r="D25" s="454">
        <v>70</v>
      </c>
      <c r="E25" s="353">
        <f t="shared" si="2"/>
        <v>1.917</v>
      </c>
      <c r="F25" s="452" t="str">
        <f t="shared" si="0"/>
        <v>是</v>
      </c>
      <c r="G25" s="197" t="str">
        <f t="shared" si="1"/>
        <v>项</v>
      </c>
    </row>
    <row r="26" ht="36" customHeight="1" spans="1:7">
      <c r="A26" s="222">
        <v>20103</v>
      </c>
      <c r="B26" s="217" t="s">
        <v>1584</v>
      </c>
      <c r="C26" s="453">
        <f>SUM(C27:C36)</f>
        <v>6103</v>
      </c>
      <c r="D26" s="454">
        <f>SUM(D27:D36)</f>
        <v>6468</v>
      </c>
      <c r="E26" s="353">
        <f t="shared" si="2"/>
        <v>0.06</v>
      </c>
      <c r="F26" s="452" t="str">
        <f t="shared" si="0"/>
        <v>是</v>
      </c>
      <c r="G26" s="197" t="str">
        <f t="shared" si="1"/>
        <v>款</v>
      </c>
    </row>
    <row r="27" s="248" customFormat="1" ht="36" customHeight="1" spans="1:7">
      <c r="A27" s="222">
        <v>2010301</v>
      </c>
      <c r="B27" s="217" t="s">
        <v>138</v>
      </c>
      <c r="C27" s="453">
        <v>5525</v>
      </c>
      <c r="D27" s="454">
        <v>5711</v>
      </c>
      <c r="E27" s="353">
        <f t="shared" si="2"/>
        <v>0.034</v>
      </c>
      <c r="F27" s="452" t="str">
        <f t="shared" si="0"/>
        <v>是</v>
      </c>
      <c r="G27" s="197" t="str">
        <f t="shared" si="1"/>
        <v>项</v>
      </c>
    </row>
    <row r="28" s="248" customFormat="1" ht="36" customHeight="1" spans="1:7">
      <c r="A28" s="222">
        <v>2010302</v>
      </c>
      <c r="B28" s="217" t="s">
        <v>139</v>
      </c>
      <c r="C28" s="453">
        <v>83</v>
      </c>
      <c r="D28" s="454">
        <v>90</v>
      </c>
      <c r="E28" s="353">
        <f t="shared" si="2"/>
        <v>0.084</v>
      </c>
      <c r="F28" s="452" t="str">
        <f t="shared" si="0"/>
        <v>是</v>
      </c>
      <c r="G28" s="197" t="str">
        <f t="shared" si="1"/>
        <v>项</v>
      </c>
    </row>
    <row r="29" s="248" customFormat="1" ht="36" customHeight="1" spans="1:7">
      <c r="A29" s="222">
        <v>2010303</v>
      </c>
      <c r="B29" s="217" t="s">
        <v>140</v>
      </c>
      <c r="C29" s="453">
        <v>0</v>
      </c>
      <c r="D29" s="451">
        <v>0</v>
      </c>
      <c r="E29" s="353" t="str">
        <f t="shared" si="2"/>
        <v/>
      </c>
      <c r="F29" s="452" t="str">
        <f t="shared" si="0"/>
        <v>否</v>
      </c>
      <c r="G29" s="197" t="str">
        <f t="shared" si="1"/>
        <v>项</v>
      </c>
    </row>
    <row r="30" s="248" customFormat="1" ht="36" customHeight="1" spans="1:7">
      <c r="A30" s="222">
        <v>2010304</v>
      </c>
      <c r="B30" s="217" t="s">
        <v>155</v>
      </c>
      <c r="C30" s="453">
        <v>0</v>
      </c>
      <c r="D30" s="451">
        <v>0</v>
      </c>
      <c r="E30" s="353" t="str">
        <f t="shared" si="2"/>
        <v/>
      </c>
      <c r="F30" s="452" t="str">
        <f t="shared" si="0"/>
        <v>否</v>
      </c>
      <c r="G30" s="197" t="str">
        <f t="shared" si="1"/>
        <v>项</v>
      </c>
    </row>
    <row r="31" s="248" customFormat="1" ht="36" customHeight="1" spans="1:7">
      <c r="A31" s="222">
        <v>2010305</v>
      </c>
      <c r="B31" s="217" t="s">
        <v>156</v>
      </c>
      <c r="C31" s="453">
        <v>0</v>
      </c>
      <c r="D31" s="451">
        <v>0</v>
      </c>
      <c r="E31" s="353" t="str">
        <f t="shared" si="2"/>
        <v/>
      </c>
      <c r="F31" s="452" t="str">
        <f t="shared" si="0"/>
        <v>否</v>
      </c>
      <c r="G31" s="197" t="str">
        <f t="shared" si="1"/>
        <v>项</v>
      </c>
    </row>
    <row r="32" s="248" customFormat="1" ht="36" customHeight="1" spans="1:7">
      <c r="A32" s="222">
        <v>2010306</v>
      </c>
      <c r="B32" s="217" t="s">
        <v>157</v>
      </c>
      <c r="C32" s="453">
        <v>0</v>
      </c>
      <c r="D32" s="451">
        <v>0</v>
      </c>
      <c r="E32" s="353" t="str">
        <f t="shared" si="2"/>
        <v/>
      </c>
      <c r="F32" s="452" t="str">
        <f t="shared" si="0"/>
        <v>否</v>
      </c>
      <c r="G32" s="197" t="str">
        <f t="shared" si="1"/>
        <v>项</v>
      </c>
    </row>
    <row r="33" s="248" customFormat="1" ht="36" customHeight="1" spans="1:7">
      <c r="A33" s="222">
        <v>2010308</v>
      </c>
      <c r="B33" s="217" t="s">
        <v>158</v>
      </c>
      <c r="C33" s="453">
        <v>15</v>
      </c>
      <c r="D33" s="454">
        <v>15</v>
      </c>
      <c r="E33" s="353">
        <f t="shared" si="2"/>
        <v>0</v>
      </c>
      <c r="F33" s="452" t="str">
        <f t="shared" si="0"/>
        <v>是</v>
      </c>
      <c r="G33" s="197" t="str">
        <f t="shared" si="1"/>
        <v>项</v>
      </c>
    </row>
    <row r="34" s="248" customFormat="1" ht="36" customHeight="1" spans="1:7">
      <c r="A34" s="222">
        <v>2010309</v>
      </c>
      <c r="B34" s="217" t="s">
        <v>159</v>
      </c>
      <c r="C34" s="453">
        <v>0</v>
      </c>
      <c r="D34" s="451">
        <v>0</v>
      </c>
      <c r="E34" s="353" t="str">
        <f t="shared" si="2"/>
        <v/>
      </c>
      <c r="F34" s="452" t="str">
        <f t="shared" si="0"/>
        <v>否</v>
      </c>
      <c r="G34" s="197" t="str">
        <f t="shared" si="1"/>
        <v>项</v>
      </c>
    </row>
    <row r="35" s="248" customFormat="1" ht="36" customHeight="1" spans="1:7">
      <c r="A35" s="222">
        <v>2010350</v>
      </c>
      <c r="B35" s="217" t="s">
        <v>147</v>
      </c>
      <c r="C35" s="453">
        <v>355</v>
      </c>
      <c r="D35" s="454">
        <v>414</v>
      </c>
      <c r="E35" s="353">
        <f t="shared" si="2"/>
        <v>0.166</v>
      </c>
      <c r="F35" s="452" t="str">
        <f t="shared" si="0"/>
        <v>是</v>
      </c>
      <c r="G35" s="197" t="str">
        <f t="shared" si="1"/>
        <v>项</v>
      </c>
    </row>
    <row r="36" s="248" customFormat="1" ht="36" customHeight="1" spans="1:7">
      <c r="A36" s="455">
        <v>2010399</v>
      </c>
      <c r="B36" s="217" t="s">
        <v>160</v>
      </c>
      <c r="C36" s="453">
        <v>125</v>
      </c>
      <c r="D36" s="454">
        <v>238</v>
      </c>
      <c r="E36" s="353">
        <f t="shared" si="2"/>
        <v>0.904</v>
      </c>
      <c r="F36" s="452" t="str">
        <f t="shared" si="0"/>
        <v>是</v>
      </c>
      <c r="G36" s="197" t="str">
        <f t="shared" si="1"/>
        <v>项</v>
      </c>
    </row>
    <row r="37" ht="36" customHeight="1" spans="1:7">
      <c r="A37" s="222">
        <v>20104</v>
      </c>
      <c r="B37" s="217" t="s">
        <v>161</v>
      </c>
      <c r="C37" s="453">
        <f>SUM(C38:C47)</f>
        <v>405</v>
      </c>
      <c r="D37" s="454">
        <f>SUM(D38:D47)</f>
        <v>398</v>
      </c>
      <c r="E37" s="353">
        <f t="shared" si="2"/>
        <v>-0.017</v>
      </c>
      <c r="F37" s="452" t="str">
        <f t="shared" si="0"/>
        <v>是</v>
      </c>
      <c r="G37" s="197" t="str">
        <f t="shared" si="1"/>
        <v>款</v>
      </c>
    </row>
    <row r="38" s="248" customFormat="1" ht="36" customHeight="1" spans="1:7">
      <c r="A38" s="222">
        <v>2010401</v>
      </c>
      <c r="B38" s="217" t="s">
        <v>138</v>
      </c>
      <c r="C38" s="453">
        <v>377</v>
      </c>
      <c r="D38" s="454">
        <v>370</v>
      </c>
      <c r="E38" s="353">
        <f t="shared" ref="E38:E69" si="3">IF(C38&gt;0,D38/C38-1,IF(C38&lt;0,-(D38/C38-1),""))</f>
        <v>-0.019</v>
      </c>
      <c r="F38" s="452" t="str">
        <f t="shared" si="0"/>
        <v>是</v>
      </c>
      <c r="G38" s="197" t="str">
        <f t="shared" si="1"/>
        <v>项</v>
      </c>
    </row>
    <row r="39" s="248" customFormat="1" ht="36" customHeight="1" spans="1:7">
      <c r="A39" s="222">
        <v>2010402</v>
      </c>
      <c r="B39" s="217" t="s">
        <v>139</v>
      </c>
      <c r="C39" s="453">
        <v>0</v>
      </c>
      <c r="D39" s="451">
        <v>0</v>
      </c>
      <c r="E39" s="353" t="str">
        <f t="shared" si="3"/>
        <v/>
      </c>
      <c r="F39" s="452" t="str">
        <f t="shared" si="0"/>
        <v>否</v>
      </c>
      <c r="G39" s="197" t="str">
        <f t="shared" si="1"/>
        <v>项</v>
      </c>
    </row>
    <row r="40" s="248" customFormat="1" ht="36" customHeight="1" spans="1:7">
      <c r="A40" s="222">
        <v>2010403</v>
      </c>
      <c r="B40" s="217" t="s">
        <v>140</v>
      </c>
      <c r="C40" s="453">
        <v>0</v>
      </c>
      <c r="D40" s="451">
        <v>0</v>
      </c>
      <c r="E40" s="353" t="str">
        <f t="shared" si="3"/>
        <v/>
      </c>
      <c r="F40" s="452" t="str">
        <f t="shared" si="0"/>
        <v>否</v>
      </c>
      <c r="G40" s="197" t="str">
        <f t="shared" si="1"/>
        <v>项</v>
      </c>
    </row>
    <row r="41" s="248" customFormat="1" ht="36" customHeight="1" spans="1:7">
      <c r="A41" s="222">
        <v>2010404</v>
      </c>
      <c r="B41" s="217" t="s">
        <v>162</v>
      </c>
      <c r="C41" s="453">
        <v>0</v>
      </c>
      <c r="D41" s="451">
        <v>0</v>
      </c>
      <c r="E41" s="353" t="str">
        <f t="shared" si="3"/>
        <v/>
      </c>
      <c r="F41" s="452" t="str">
        <f t="shared" si="0"/>
        <v>否</v>
      </c>
      <c r="G41" s="197" t="str">
        <f t="shared" si="1"/>
        <v>项</v>
      </c>
    </row>
    <row r="42" s="248" customFormat="1" ht="36" customHeight="1" spans="1:7">
      <c r="A42" s="222">
        <v>2010405</v>
      </c>
      <c r="B42" s="217" t="s">
        <v>163</v>
      </c>
      <c r="C42" s="453">
        <v>0</v>
      </c>
      <c r="D42" s="451">
        <v>0</v>
      </c>
      <c r="E42" s="353" t="str">
        <f t="shared" si="3"/>
        <v/>
      </c>
      <c r="F42" s="452" t="str">
        <f t="shared" si="0"/>
        <v>否</v>
      </c>
      <c r="G42" s="197" t="str">
        <f t="shared" si="1"/>
        <v>项</v>
      </c>
    </row>
    <row r="43" s="248" customFormat="1" ht="36" customHeight="1" spans="1:7">
      <c r="A43" s="222">
        <v>2010406</v>
      </c>
      <c r="B43" s="217" t="s">
        <v>164</v>
      </c>
      <c r="C43" s="453">
        <v>20</v>
      </c>
      <c r="D43" s="454">
        <v>20</v>
      </c>
      <c r="E43" s="353">
        <f t="shared" si="3"/>
        <v>0</v>
      </c>
      <c r="F43" s="452" t="str">
        <f t="shared" si="0"/>
        <v>是</v>
      </c>
      <c r="G43" s="197" t="str">
        <f t="shared" si="1"/>
        <v>项</v>
      </c>
    </row>
    <row r="44" s="248" customFormat="1" ht="36" customHeight="1" spans="1:7">
      <c r="A44" s="222">
        <v>2010407</v>
      </c>
      <c r="B44" s="217" t="s">
        <v>165</v>
      </c>
      <c r="C44" s="453">
        <v>0</v>
      </c>
      <c r="D44" s="451">
        <v>0</v>
      </c>
      <c r="E44" s="353" t="str">
        <f t="shared" si="3"/>
        <v/>
      </c>
      <c r="F44" s="452" t="str">
        <f t="shared" si="0"/>
        <v>否</v>
      </c>
      <c r="G44" s="197" t="str">
        <f t="shared" si="1"/>
        <v>项</v>
      </c>
    </row>
    <row r="45" s="248" customFormat="1" ht="36" customHeight="1" spans="1:7">
      <c r="A45" s="222">
        <v>2010408</v>
      </c>
      <c r="B45" s="217" t="s">
        <v>166</v>
      </c>
      <c r="C45" s="453">
        <v>0</v>
      </c>
      <c r="D45" s="451">
        <v>0</v>
      </c>
      <c r="E45" s="353" t="str">
        <f t="shared" si="3"/>
        <v/>
      </c>
      <c r="F45" s="452" t="str">
        <f t="shared" si="0"/>
        <v>否</v>
      </c>
      <c r="G45" s="197" t="str">
        <f t="shared" si="1"/>
        <v>项</v>
      </c>
    </row>
    <row r="46" s="248" customFormat="1" ht="36" customHeight="1" spans="1:7">
      <c r="A46" s="222">
        <v>2010450</v>
      </c>
      <c r="B46" s="217" t="s">
        <v>147</v>
      </c>
      <c r="C46" s="453">
        <v>0</v>
      </c>
      <c r="D46" s="451">
        <v>0</v>
      </c>
      <c r="E46" s="353" t="str">
        <f t="shared" si="3"/>
        <v/>
      </c>
      <c r="F46" s="452" t="str">
        <f t="shared" si="0"/>
        <v>否</v>
      </c>
      <c r="G46" s="197" t="str">
        <f t="shared" si="1"/>
        <v>项</v>
      </c>
    </row>
    <row r="47" s="248" customFormat="1" ht="36" customHeight="1" spans="1:7">
      <c r="A47" s="222">
        <v>2010499</v>
      </c>
      <c r="B47" s="217" t="s">
        <v>167</v>
      </c>
      <c r="C47" s="453">
        <v>8</v>
      </c>
      <c r="D47" s="454">
        <v>8</v>
      </c>
      <c r="E47" s="353">
        <f t="shared" si="3"/>
        <v>0</v>
      </c>
      <c r="F47" s="452" t="str">
        <f t="shared" si="0"/>
        <v>是</v>
      </c>
      <c r="G47" s="197" t="str">
        <f t="shared" si="1"/>
        <v>项</v>
      </c>
    </row>
    <row r="48" ht="36" customHeight="1" spans="1:7">
      <c r="A48" s="222">
        <v>20105</v>
      </c>
      <c r="B48" s="217" t="s">
        <v>168</v>
      </c>
      <c r="C48" s="453">
        <f>SUM(C49:C58)</f>
        <v>335</v>
      </c>
      <c r="D48" s="454">
        <f>SUM(D49:D58)</f>
        <v>344</v>
      </c>
      <c r="E48" s="353">
        <f t="shared" si="3"/>
        <v>0.027</v>
      </c>
      <c r="F48" s="452" t="str">
        <f t="shared" si="0"/>
        <v>是</v>
      </c>
      <c r="G48" s="197" t="str">
        <f t="shared" si="1"/>
        <v>款</v>
      </c>
    </row>
    <row r="49" s="248" customFormat="1" ht="36" customHeight="1" spans="1:7">
      <c r="A49" s="222">
        <v>2010501</v>
      </c>
      <c r="B49" s="217" t="s">
        <v>138</v>
      </c>
      <c r="C49" s="453">
        <v>318</v>
      </c>
      <c r="D49" s="454">
        <v>324</v>
      </c>
      <c r="E49" s="353">
        <f t="shared" si="3"/>
        <v>0.019</v>
      </c>
      <c r="F49" s="452" t="str">
        <f t="shared" si="0"/>
        <v>是</v>
      </c>
      <c r="G49" s="197" t="str">
        <f t="shared" si="1"/>
        <v>项</v>
      </c>
    </row>
    <row r="50" s="248" customFormat="1" ht="36" customHeight="1" spans="1:7">
      <c r="A50" s="222">
        <v>2010502</v>
      </c>
      <c r="B50" s="217" t="s">
        <v>139</v>
      </c>
      <c r="C50" s="453">
        <v>0</v>
      </c>
      <c r="D50" s="451">
        <v>0</v>
      </c>
      <c r="E50" s="353" t="str">
        <f t="shared" si="3"/>
        <v/>
      </c>
      <c r="F50" s="452" t="str">
        <f t="shared" si="0"/>
        <v>否</v>
      </c>
      <c r="G50" s="197" t="str">
        <f t="shared" si="1"/>
        <v>项</v>
      </c>
    </row>
    <row r="51" s="248" customFormat="1" ht="36" customHeight="1" spans="1:7">
      <c r="A51" s="222">
        <v>2010503</v>
      </c>
      <c r="B51" s="217" t="s">
        <v>140</v>
      </c>
      <c r="C51" s="453">
        <v>0</v>
      </c>
      <c r="D51" s="451">
        <v>0</v>
      </c>
      <c r="E51" s="353" t="str">
        <f t="shared" si="3"/>
        <v/>
      </c>
      <c r="F51" s="452" t="str">
        <f t="shared" si="0"/>
        <v>否</v>
      </c>
      <c r="G51" s="197" t="str">
        <f t="shared" si="1"/>
        <v>项</v>
      </c>
    </row>
    <row r="52" s="248" customFormat="1" ht="36" customHeight="1" spans="1:7">
      <c r="A52" s="222">
        <v>2010504</v>
      </c>
      <c r="B52" s="217" t="s">
        <v>169</v>
      </c>
      <c r="C52" s="453">
        <v>0</v>
      </c>
      <c r="D52" s="451">
        <v>0</v>
      </c>
      <c r="E52" s="353" t="str">
        <f t="shared" si="3"/>
        <v/>
      </c>
      <c r="F52" s="452" t="str">
        <f t="shared" si="0"/>
        <v>否</v>
      </c>
      <c r="G52" s="197" t="str">
        <f t="shared" si="1"/>
        <v>项</v>
      </c>
    </row>
    <row r="53" s="248" customFormat="1" ht="36" customHeight="1" spans="1:7">
      <c r="A53" s="222">
        <v>2010505</v>
      </c>
      <c r="B53" s="217" t="s">
        <v>170</v>
      </c>
      <c r="C53" s="453">
        <v>17</v>
      </c>
      <c r="D53" s="454">
        <v>20</v>
      </c>
      <c r="E53" s="353">
        <f t="shared" si="3"/>
        <v>0.176</v>
      </c>
      <c r="F53" s="452" t="str">
        <f t="shared" si="0"/>
        <v>是</v>
      </c>
      <c r="G53" s="197" t="str">
        <f t="shared" si="1"/>
        <v>项</v>
      </c>
    </row>
    <row r="54" s="248" customFormat="1" ht="36" customHeight="1" spans="1:7">
      <c r="A54" s="222">
        <v>2010506</v>
      </c>
      <c r="B54" s="217" t="s">
        <v>171</v>
      </c>
      <c r="C54" s="453">
        <v>0</v>
      </c>
      <c r="D54" s="451">
        <v>0</v>
      </c>
      <c r="E54" s="353" t="str">
        <f t="shared" si="3"/>
        <v/>
      </c>
      <c r="F54" s="452" t="str">
        <f t="shared" si="0"/>
        <v>否</v>
      </c>
      <c r="G54" s="197" t="str">
        <f t="shared" si="1"/>
        <v>项</v>
      </c>
    </row>
    <row r="55" s="248" customFormat="1" ht="36" customHeight="1" spans="1:7">
      <c r="A55" s="222">
        <v>2010507</v>
      </c>
      <c r="B55" s="217" t="s">
        <v>172</v>
      </c>
      <c r="C55" s="453">
        <v>0</v>
      </c>
      <c r="D55" s="451">
        <v>0</v>
      </c>
      <c r="E55" s="353" t="str">
        <f t="shared" si="3"/>
        <v/>
      </c>
      <c r="F55" s="452" t="str">
        <f t="shared" si="0"/>
        <v>否</v>
      </c>
      <c r="G55" s="197" t="str">
        <f t="shared" si="1"/>
        <v>项</v>
      </c>
    </row>
    <row r="56" s="248" customFormat="1" ht="36" customHeight="1" spans="1:7">
      <c r="A56" s="222">
        <v>2010508</v>
      </c>
      <c r="B56" s="217" t="s">
        <v>173</v>
      </c>
      <c r="C56" s="453">
        <v>0</v>
      </c>
      <c r="D56" s="451">
        <v>0</v>
      </c>
      <c r="E56" s="353" t="str">
        <f t="shared" si="3"/>
        <v/>
      </c>
      <c r="F56" s="452" t="str">
        <f t="shared" si="0"/>
        <v>否</v>
      </c>
      <c r="G56" s="197" t="str">
        <f t="shared" si="1"/>
        <v>项</v>
      </c>
    </row>
    <row r="57" s="248" customFormat="1" ht="36" customHeight="1" spans="1:7">
      <c r="A57" s="222">
        <v>2010550</v>
      </c>
      <c r="B57" s="217" t="s">
        <v>147</v>
      </c>
      <c r="C57" s="453">
        <v>0</v>
      </c>
      <c r="D57" s="451">
        <v>0</v>
      </c>
      <c r="E57" s="353" t="str">
        <f t="shared" si="3"/>
        <v/>
      </c>
      <c r="F57" s="452" t="str">
        <f t="shared" si="0"/>
        <v>否</v>
      </c>
      <c r="G57" s="197" t="str">
        <f t="shared" si="1"/>
        <v>项</v>
      </c>
    </row>
    <row r="58" s="248" customFormat="1" ht="36" customHeight="1" spans="1:7">
      <c r="A58" s="222">
        <v>2010599</v>
      </c>
      <c r="B58" s="217" t="s">
        <v>174</v>
      </c>
      <c r="C58" s="453">
        <v>0</v>
      </c>
      <c r="D58" s="451">
        <v>0</v>
      </c>
      <c r="E58" s="353" t="str">
        <f t="shared" si="3"/>
        <v/>
      </c>
      <c r="F58" s="452" t="str">
        <f t="shared" si="0"/>
        <v>否</v>
      </c>
      <c r="G58" s="197" t="str">
        <f t="shared" si="1"/>
        <v>项</v>
      </c>
    </row>
    <row r="59" ht="36" customHeight="1" spans="1:7">
      <c r="A59" s="222">
        <v>20106</v>
      </c>
      <c r="B59" s="217" t="s">
        <v>175</v>
      </c>
      <c r="C59" s="453">
        <f>SUM(C60:C69)</f>
        <v>1020</v>
      </c>
      <c r="D59" s="454">
        <f>SUM(D60:D69)</f>
        <v>1280</v>
      </c>
      <c r="E59" s="353">
        <f t="shared" si="3"/>
        <v>0.255</v>
      </c>
      <c r="F59" s="452" t="str">
        <f t="shared" si="0"/>
        <v>是</v>
      </c>
      <c r="G59" s="197" t="str">
        <f t="shared" si="1"/>
        <v>款</v>
      </c>
    </row>
    <row r="60" s="248" customFormat="1" ht="36" customHeight="1" spans="1:7">
      <c r="A60" s="222">
        <v>2010601</v>
      </c>
      <c r="B60" s="217" t="s">
        <v>138</v>
      </c>
      <c r="C60" s="453">
        <v>960</v>
      </c>
      <c r="D60" s="454">
        <v>1087</v>
      </c>
      <c r="E60" s="353">
        <f t="shared" si="3"/>
        <v>0.132</v>
      </c>
      <c r="F60" s="452" t="str">
        <f t="shared" si="0"/>
        <v>是</v>
      </c>
      <c r="G60" s="197" t="str">
        <f t="shared" si="1"/>
        <v>项</v>
      </c>
    </row>
    <row r="61" s="248" customFormat="1" ht="36" customHeight="1" spans="1:7">
      <c r="A61" s="222">
        <v>2010602</v>
      </c>
      <c r="B61" s="217" t="s">
        <v>139</v>
      </c>
      <c r="C61" s="453">
        <v>0</v>
      </c>
      <c r="D61" s="454">
        <v>3</v>
      </c>
      <c r="E61" s="353" t="str">
        <f t="shared" si="3"/>
        <v/>
      </c>
      <c r="F61" s="452" t="str">
        <f t="shared" si="0"/>
        <v>是</v>
      </c>
      <c r="G61" s="197" t="str">
        <f t="shared" si="1"/>
        <v>项</v>
      </c>
    </row>
    <row r="62" s="248" customFormat="1" ht="36" customHeight="1" spans="1:7">
      <c r="A62" s="222">
        <v>2010603</v>
      </c>
      <c r="B62" s="217" t="s">
        <v>140</v>
      </c>
      <c r="C62" s="453">
        <v>0</v>
      </c>
      <c r="D62" s="451">
        <v>0</v>
      </c>
      <c r="E62" s="353" t="str">
        <f t="shared" si="3"/>
        <v/>
      </c>
      <c r="F62" s="452" t="str">
        <f t="shared" si="0"/>
        <v>否</v>
      </c>
      <c r="G62" s="197" t="str">
        <f t="shared" si="1"/>
        <v>项</v>
      </c>
    </row>
    <row r="63" s="248" customFormat="1" ht="36" customHeight="1" spans="1:7">
      <c r="A63" s="222">
        <v>2010604</v>
      </c>
      <c r="B63" s="217" t="s">
        <v>176</v>
      </c>
      <c r="C63" s="453">
        <v>0</v>
      </c>
      <c r="D63" s="451">
        <v>0</v>
      </c>
      <c r="E63" s="353" t="str">
        <f t="shared" si="3"/>
        <v/>
      </c>
      <c r="F63" s="452" t="str">
        <f t="shared" si="0"/>
        <v>否</v>
      </c>
      <c r="G63" s="197" t="str">
        <f t="shared" si="1"/>
        <v>项</v>
      </c>
    </row>
    <row r="64" s="248" customFormat="1" ht="36" customHeight="1" spans="1:7">
      <c r="A64" s="222">
        <v>2010605</v>
      </c>
      <c r="B64" s="217" t="s">
        <v>177</v>
      </c>
      <c r="C64" s="453">
        <v>0</v>
      </c>
      <c r="D64" s="451">
        <v>0</v>
      </c>
      <c r="E64" s="353" t="str">
        <f t="shared" si="3"/>
        <v/>
      </c>
      <c r="F64" s="452" t="str">
        <f t="shared" si="0"/>
        <v>否</v>
      </c>
      <c r="G64" s="197" t="str">
        <f t="shared" si="1"/>
        <v>项</v>
      </c>
    </row>
    <row r="65" s="248" customFormat="1" ht="36" customHeight="1" spans="1:7">
      <c r="A65" s="222">
        <v>2010606</v>
      </c>
      <c r="B65" s="217" t="s">
        <v>178</v>
      </c>
      <c r="C65" s="453">
        <v>0</v>
      </c>
      <c r="D65" s="451">
        <v>0</v>
      </c>
      <c r="E65" s="353" t="str">
        <f t="shared" si="3"/>
        <v/>
      </c>
      <c r="F65" s="452" t="str">
        <f t="shared" si="0"/>
        <v>否</v>
      </c>
      <c r="G65" s="197" t="str">
        <f t="shared" si="1"/>
        <v>项</v>
      </c>
    </row>
    <row r="66" s="248" customFormat="1" ht="36" customHeight="1" spans="1:7">
      <c r="A66" s="222">
        <v>2010607</v>
      </c>
      <c r="B66" s="217" t="s">
        <v>179</v>
      </c>
      <c r="C66" s="453">
        <v>35</v>
      </c>
      <c r="D66" s="454">
        <v>60</v>
      </c>
      <c r="E66" s="353">
        <f t="shared" si="3"/>
        <v>0.714</v>
      </c>
      <c r="F66" s="452" t="str">
        <f t="shared" si="0"/>
        <v>是</v>
      </c>
      <c r="G66" s="197" t="str">
        <f t="shared" si="1"/>
        <v>项</v>
      </c>
    </row>
    <row r="67" s="248" customFormat="1" ht="36" customHeight="1" spans="1:7">
      <c r="A67" s="222">
        <v>2010608</v>
      </c>
      <c r="B67" s="217" t="s">
        <v>180</v>
      </c>
      <c r="C67" s="453">
        <v>0</v>
      </c>
      <c r="D67" s="451">
        <v>0</v>
      </c>
      <c r="E67" s="353" t="str">
        <f t="shared" si="3"/>
        <v/>
      </c>
      <c r="F67" s="452" t="str">
        <f t="shared" si="0"/>
        <v>否</v>
      </c>
      <c r="G67" s="197" t="str">
        <f t="shared" si="1"/>
        <v>项</v>
      </c>
    </row>
    <row r="68" s="248" customFormat="1" ht="36" customHeight="1" spans="1:7">
      <c r="A68" s="222">
        <v>2010650</v>
      </c>
      <c r="B68" s="217" t="s">
        <v>147</v>
      </c>
      <c r="C68" s="453">
        <v>0</v>
      </c>
      <c r="D68" s="451">
        <v>0</v>
      </c>
      <c r="E68" s="353" t="str">
        <f t="shared" si="3"/>
        <v/>
      </c>
      <c r="F68" s="452" t="str">
        <f t="shared" si="0"/>
        <v>否</v>
      </c>
      <c r="G68" s="197" t="str">
        <f t="shared" si="1"/>
        <v>项</v>
      </c>
    </row>
    <row r="69" s="248" customFormat="1" ht="36" customHeight="1" spans="1:7">
      <c r="A69" s="222">
        <v>2010699</v>
      </c>
      <c r="B69" s="217" t="s">
        <v>181</v>
      </c>
      <c r="C69" s="453">
        <v>25</v>
      </c>
      <c r="D69" s="454">
        <v>130</v>
      </c>
      <c r="E69" s="353">
        <f t="shared" si="3"/>
        <v>4.2</v>
      </c>
      <c r="F69" s="452" t="str">
        <f t="shared" ref="F69:F132" si="4">IF(LEN(A69)=3,"是",IF(B69&lt;&gt;"",IF(SUM(C69:D69)&lt;&gt;0,"是","否"),"是"))</f>
        <v>是</v>
      </c>
      <c r="G69" s="197" t="str">
        <f t="shared" ref="G69:G132" si="5">IF(LEN(A69)=3,"类",IF(LEN(A69)=5,"款","项"))</f>
        <v>项</v>
      </c>
    </row>
    <row r="70" ht="36" customHeight="1" spans="1:7">
      <c r="A70" s="222">
        <v>20107</v>
      </c>
      <c r="B70" s="217" t="s">
        <v>182</v>
      </c>
      <c r="C70" s="453">
        <f>SUM(C71:C82)</f>
        <v>180</v>
      </c>
      <c r="D70" s="454">
        <f>SUM(D71:D82)</f>
        <v>240</v>
      </c>
      <c r="E70" s="353">
        <f t="shared" ref="E70:E101" si="6">IF(C70&gt;0,D70/C70-1,IF(C70&lt;0,-(D70/C70-1),""))</f>
        <v>0.333</v>
      </c>
      <c r="F70" s="452" t="str">
        <f t="shared" si="4"/>
        <v>是</v>
      </c>
      <c r="G70" s="197" t="str">
        <f t="shared" si="5"/>
        <v>款</v>
      </c>
    </row>
    <row r="71" s="248" customFormat="1" ht="36" customHeight="1" spans="1:7">
      <c r="A71" s="222">
        <v>2010701</v>
      </c>
      <c r="B71" s="217" t="s">
        <v>138</v>
      </c>
      <c r="C71" s="453">
        <v>180</v>
      </c>
      <c r="D71" s="454">
        <v>240</v>
      </c>
      <c r="E71" s="353">
        <f t="shared" si="6"/>
        <v>0.333</v>
      </c>
      <c r="F71" s="452" t="str">
        <f t="shared" si="4"/>
        <v>是</v>
      </c>
      <c r="G71" s="197" t="str">
        <f t="shared" si="5"/>
        <v>项</v>
      </c>
    </row>
    <row r="72" s="248" customFormat="1" ht="36" customHeight="1" spans="1:7">
      <c r="A72" s="222">
        <v>2010702</v>
      </c>
      <c r="B72" s="217" t="s">
        <v>139</v>
      </c>
      <c r="C72" s="453">
        <v>0</v>
      </c>
      <c r="D72" s="451">
        <v>0</v>
      </c>
      <c r="E72" s="353" t="str">
        <f t="shared" si="6"/>
        <v/>
      </c>
      <c r="F72" s="452" t="str">
        <f t="shared" si="4"/>
        <v>否</v>
      </c>
      <c r="G72" s="197" t="str">
        <f t="shared" si="5"/>
        <v>项</v>
      </c>
    </row>
    <row r="73" s="248" customFormat="1" ht="36" customHeight="1" spans="1:7">
      <c r="A73" s="222">
        <v>2010703</v>
      </c>
      <c r="B73" s="217" t="s">
        <v>140</v>
      </c>
      <c r="C73" s="453">
        <v>0</v>
      </c>
      <c r="D73" s="451">
        <v>0</v>
      </c>
      <c r="E73" s="353" t="str">
        <f t="shared" si="6"/>
        <v/>
      </c>
      <c r="F73" s="452" t="str">
        <f t="shared" si="4"/>
        <v>否</v>
      </c>
      <c r="G73" s="197" t="str">
        <f t="shared" si="5"/>
        <v>项</v>
      </c>
    </row>
    <row r="74" s="248" customFormat="1" ht="36" customHeight="1" spans="1:7">
      <c r="A74" s="222">
        <v>2010704</v>
      </c>
      <c r="B74" s="357" t="s">
        <v>1585</v>
      </c>
      <c r="C74" s="453">
        <v>0</v>
      </c>
      <c r="D74" s="451"/>
      <c r="E74" s="353" t="str">
        <f t="shared" si="6"/>
        <v/>
      </c>
      <c r="F74" s="452" t="str">
        <f t="shared" si="4"/>
        <v>否</v>
      </c>
      <c r="G74" s="197" t="str">
        <f t="shared" si="5"/>
        <v>项</v>
      </c>
    </row>
    <row r="75" s="248" customFormat="1" ht="36" customHeight="1" spans="1:7">
      <c r="A75" s="222">
        <v>2010705</v>
      </c>
      <c r="B75" s="357" t="s">
        <v>1586</v>
      </c>
      <c r="C75" s="453">
        <v>0</v>
      </c>
      <c r="D75" s="451"/>
      <c r="E75" s="353" t="str">
        <f t="shared" si="6"/>
        <v/>
      </c>
      <c r="F75" s="452" t="str">
        <f t="shared" si="4"/>
        <v>否</v>
      </c>
      <c r="G75" s="197" t="str">
        <f t="shared" si="5"/>
        <v>项</v>
      </c>
    </row>
    <row r="76" s="248" customFormat="1" ht="36" customHeight="1" spans="1:7">
      <c r="A76" s="222">
        <v>2010706</v>
      </c>
      <c r="B76" s="357" t="s">
        <v>1587</v>
      </c>
      <c r="C76" s="453">
        <v>0</v>
      </c>
      <c r="D76" s="451"/>
      <c r="E76" s="353" t="str">
        <f t="shared" si="6"/>
        <v/>
      </c>
      <c r="F76" s="452" t="str">
        <f t="shared" si="4"/>
        <v>否</v>
      </c>
      <c r="G76" s="197" t="str">
        <f t="shared" si="5"/>
        <v>项</v>
      </c>
    </row>
    <row r="77" s="248" customFormat="1" ht="36" customHeight="1" spans="1:7">
      <c r="A77" s="222">
        <v>2010707</v>
      </c>
      <c r="B77" s="357" t="s">
        <v>1588</v>
      </c>
      <c r="C77" s="453">
        <v>0</v>
      </c>
      <c r="D77" s="451"/>
      <c r="E77" s="353" t="str">
        <f t="shared" si="6"/>
        <v/>
      </c>
      <c r="F77" s="452" t="str">
        <f t="shared" si="4"/>
        <v>否</v>
      </c>
      <c r="G77" s="197" t="str">
        <f t="shared" si="5"/>
        <v>项</v>
      </c>
    </row>
    <row r="78" s="248" customFormat="1" ht="36" customHeight="1" spans="1:7">
      <c r="A78" s="222">
        <v>2010708</v>
      </c>
      <c r="B78" s="357" t="s">
        <v>1589</v>
      </c>
      <c r="C78" s="453">
        <v>0</v>
      </c>
      <c r="D78" s="451"/>
      <c r="E78" s="353" t="str">
        <f t="shared" si="6"/>
        <v/>
      </c>
      <c r="F78" s="452" t="str">
        <f t="shared" si="4"/>
        <v>否</v>
      </c>
      <c r="G78" s="197" t="str">
        <f t="shared" si="5"/>
        <v>项</v>
      </c>
    </row>
    <row r="79" s="248" customFormat="1" ht="36" customHeight="1" spans="1:7">
      <c r="A79" s="222">
        <v>2010709</v>
      </c>
      <c r="B79" s="217" t="s">
        <v>179</v>
      </c>
      <c r="C79" s="453">
        <v>0</v>
      </c>
      <c r="D79" s="451">
        <v>0</v>
      </c>
      <c r="E79" s="353" t="str">
        <f t="shared" si="6"/>
        <v/>
      </c>
      <c r="F79" s="452" t="str">
        <f t="shared" si="4"/>
        <v>否</v>
      </c>
      <c r="G79" s="197" t="str">
        <f t="shared" si="5"/>
        <v>项</v>
      </c>
    </row>
    <row r="80" s="248" customFormat="1" ht="36" customHeight="1" spans="1:7">
      <c r="A80" s="456">
        <v>2010710</v>
      </c>
      <c r="B80" s="217" t="s">
        <v>188</v>
      </c>
      <c r="C80" s="453">
        <v>0</v>
      </c>
      <c r="D80" s="451">
        <v>0</v>
      </c>
      <c r="E80" s="353" t="str">
        <f t="shared" si="6"/>
        <v/>
      </c>
      <c r="F80" s="452" t="str">
        <f t="shared" si="4"/>
        <v>否</v>
      </c>
      <c r="G80" s="197" t="str">
        <f t="shared" si="5"/>
        <v>项</v>
      </c>
    </row>
    <row r="81" s="248" customFormat="1" ht="36" customHeight="1" spans="1:7">
      <c r="A81" s="222">
        <v>2010750</v>
      </c>
      <c r="B81" s="217" t="s">
        <v>147</v>
      </c>
      <c r="C81" s="453">
        <v>0</v>
      </c>
      <c r="D81" s="451">
        <v>0</v>
      </c>
      <c r="E81" s="353" t="str">
        <f t="shared" si="6"/>
        <v/>
      </c>
      <c r="F81" s="452" t="str">
        <f t="shared" si="4"/>
        <v>否</v>
      </c>
      <c r="G81" s="197" t="str">
        <f t="shared" si="5"/>
        <v>项</v>
      </c>
    </row>
    <row r="82" s="248" customFormat="1" ht="36" customHeight="1" spans="1:7">
      <c r="A82" s="222">
        <v>2010799</v>
      </c>
      <c r="B82" s="217" t="s">
        <v>189</v>
      </c>
      <c r="C82" s="453">
        <v>0</v>
      </c>
      <c r="D82" s="451">
        <v>0</v>
      </c>
      <c r="E82" s="353" t="str">
        <f t="shared" si="6"/>
        <v/>
      </c>
      <c r="F82" s="452" t="str">
        <f t="shared" si="4"/>
        <v>否</v>
      </c>
      <c r="G82" s="197" t="str">
        <f t="shared" si="5"/>
        <v>项</v>
      </c>
    </row>
    <row r="83" ht="36" customHeight="1" spans="1:7">
      <c r="A83" s="222">
        <v>20108</v>
      </c>
      <c r="B83" s="217" t="s">
        <v>190</v>
      </c>
      <c r="C83" s="453">
        <f>SUM(C84:C91)</f>
        <v>40</v>
      </c>
      <c r="D83" s="454">
        <f>SUM(D84:D91)</f>
        <v>30</v>
      </c>
      <c r="E83" s="353">
        <f t="shared" si="6"/>
        <v>-0.25</v>
      </c>
      <c r="F83" s="452" t="str">
        <f t="shared" si="4"/>
        <v>是</v>
      </c>
      <c r="G83" s="197" t="str">
        <f t="shared" si="5"/>
        <v>款</v>
      </c>
    </row>
    <row r="84" s="248" customFormat="1" ht="36" customHeight="1" spans="1:7">
      <c r="A84" s="222">
        <v>2010801</v>
      </c>
      <c r="B84" s="217" t="s">
        <v>138</v>
      </c>
      <c r="C84" s="453">
        <v>0</v>
      </c>
      <c r="D84" s="451">
        <v>0</v>
      </c>
      <c r="E84" s="353" t="str">
        <f t="shared" si="6"/>
        <v/>
      </c>
      <c r="F84" s="452" t="str">
        <f t="shared" si="4"/>
        <v>否</v>
      </c>
      <c r="G84" s="197" t="str">
        <f t="shared" si="5"/>
        <v>项</v>
      </c>
    </row>
    <row r="85" s="248" customFormat="1" ht="36" customHeight="1" spans="1:7">
      <c r="A85" s="222">
        <v>2010802</v>
      </c>
      <c r="B85" s="217" t="s">
        <v>139</v>
      </c>
      <c r="C85" s="453">
        <v>0</v>
      </c>
      <c r="D85" s="451">
        <v>0</v>
      </c>
      <c r="E85" s="353" t="str">
        <f t="shared" si="6"/>
        <v/>
      </c>
      <c r="F85" s="452" t="str">
        <f t="shared" si="4"/>
        <v>否</v>
      </c>
      <c r="G85" s="197" t="str">
        <f t="shared" si="5"/>
        <v>项</v>
      </c>
    </row>
    <row r="86" s="248" customFormat="1" ht="36" customHeight="1" spans="1:7">
      <c r="A86" s="222">
        <v>2010803</v>
      </c>
      <c r="B86" s="217" t="s">
        <v>140</v>
      </c>
      <c r="C86" s="453">
        <v>0</v>
      </c>
      <c r="D86" s="451">
        <v>0</v>
      </c>
      <c r="E86" s="353" t="str">
        <f t="shared" si="6"/>
        <v/>
      </c>
      <c r="F86" s="452" t="str">
        <f t="shared" si="4"/>
        <v>否</v>
      </c>
      <c r="G86" s="197" t="str">
        <f t="shared" si="5"/>
        <v>项</v>
      </c>
    </row>
    <row r="87" s="248" customFormat="1" ht="36" customHeight="1" spans="1:7">
      <c r="A87" s="222">
        <v>2010804</v>
      </c>
      <c r="B87" s="217" t="s">
        <v>191</v>
      </c>
      <c r="C87" s="453">
        <v>40</v>
      </c>
      <c r="D87" s="454">
        <v>30</v>
      </c>
      <c r="E87" s="353">
        <f t="shared" si="6"/>
        <v>-0.25</v>
      </c>
      <c r="F87" s="452" t="str">
        <f t="shared" si="4"/>
        <v>是</v>
      </c>
      <c r="G87" s="197" t="str">
        <f t="shared" si="5"/>
        <v>项</v>
      </c>
    </row>
    <row r="88" s="248" customFormat="1" ht="36" customHeight="1" spans="1:7">
      <c r="A88" s="222">
        <v>2010805</v>
      </c>
      <c r="B88" s="217" t="s">
        <v>192</v>
      </c>
      <c r="C88" s="453">
        <v>0</v>
      </c>
      <c r="D88" s="451">
        <v>0</v>
      </c>
      <c r="E88" s="353" t="str">
        <f t="shared" si="6"/>
        <v/>
      </c>
      <c r="F88" s="452" t="str">
        <f t="shared" si="4"/>
        <v>否</v>
      </c>
      <c r="G88" s="197" t="str">
        <f t="shared" si="5"/>
        <v>项</v>
      </c>
    </row>
    <row r="89" s="248" customFormat="1" ht="36" customHeight="1" spans="1:7">
      <c r="A89" s="222">
        <v>2010806</v>
      </c>
      <c r="B89" s="217" t="s">
        <v>179</v>
      </c>
      <c r="C89" s="453">
        <v>0</v>
      </c>
      <c r="D89" s="451">
        <v>0</v>
      </c>
      <c r="E89" s="353" t="str">
        <f t="shared" si="6"/>
        <v/>
      </c>
      <c r="F89" s="452" t="str">
        <f t="shared" si="4"/>
        <v>否</v>
      </c>
      <c r="G89" s="197" t="str">
        <f t="shared" si="5"/>
        <v>项</v>
      </c>
    </row>
    <row r="90" s="248" customFormat="1" ht="36" customHeight="1" spans="1:7">
      <c r="A90" s="222">
        <v>2010850</v>
      </c>
      <c r="B90" s="217" t="s">
        <v>147</v>
      </c>
      <c r="C90" s="453">
        <v>0</v>
      </c>
      <c r="D90" s="451">
        <v>0</v>
      </c>
      <c r="E90" s="353" t="str">
        <f t="shared" si="6"/>
        <v/>
      </c>
      <c r="F90" s="452" t="str">
        <f t="shared" si="4"/>
        <v>否</v>
      </c>
      <c r="G90" s="197" t="str">
        <f t="shared" si="5"/>
        <v>项</v>
      </c>
    </row>
    <row r="91" s="248" customFormat="1" ht="36" customHeight="1" spans="1:7">
      <c r="A91" s="222">
        <v>2010899</v>
      </c>
      <c r="B91" s="217" t="s">
        <v>193</v>
      </c>
      <c r="C91" s="453">
        <v>0</v>
      </c>
      <c r="D91" s="451">
        <v>0</v>
      </c>
      <c r="E91" s="353" t="str">
        <f t="shared" si="6"/>
        <v/>
      </c>
      <c r="F91" s="452" t="str">
        <f t="shared" si="4"/>
        <v>否</v>
      </c>
      <c r="G91" s="197" t="str">
        <f t="shared" si="5"/>
        <v>项</v>
      </c>
    </row>
    <row r="92" ht="36" customHeight="1" spans="1:7">
      <c r="A92" s="222">
        <v>20109</v>
      </c>
      <c r="B92" s="217" t="s">
        <v>194</v>
      </c>
      <c r="C92" s="451">
        <f>SUM(C93:C104)</f>
        <v>0</v>
      </c>
      <c r="D92" s="451">
        <f>SUM(D93:D104)</f>
        <v>0</v>
      </c>
      <c r="E92" s="353" t="str">
        <f t="shared" si="6"/>
        <v/>
      </c>
      <c r="F92" s="452" t="str">
        <f t="shared" si="4"/>
        <v>否</v>
      </c>
      <c r="G92" s="197" t="str">
        <f t="shared" si="5"/>
        <v>款</v>
      </c>
    </row>
    <row r="93" s="248" customFormat="1" ht="36" customHeight="1" spans="1:7">
      <c r="A93" s="222">
        <v>2010901</v>
      </c>
      <c r="B93" s="217" t="s">
        <v>138</v>
      </c>
      <c r="C93" s="453">
        <v>0</v>
      </c>
      <c r="D93" s="451">
        <v>0</v>
      </c>
      <c r="E93" s="353" t="str">
        <f t="shared" si="6"/>
        <v/>
      </c>
      <c r="F93" s="452" t="str">
        <f t="shared" si="4"/>
        <v>否</v>
      </c>
      <c r="G93" s="197" t="str">
        <f t="shared" si="5"/>
        <v>项</v>
      </c>
    </row>
    <row r="94" s="248" customFormat="1" ht="36" customHeight="1" spans="1:7">
      <c r="A94" s="222">
        <v>2010902</v>
      </c>
      <c r="B94" s="217" t="s">
        <v>139</v>
      </c>
      <c r="C94" s="453">
        <v>0</v>
      </c>
      <c r="D94" s="451">
        <v>0</v>
      </c>
      <c r="E94" s="353" t="str">
        <f t="shared" si="6"/>
        <v/>
      </c>
      <c r="F94" s="452" t="str">
        <f t="shared" si="4"/>
        <v>否</v>
      </c>
      <c r="G94" s="197" t="str">
        <f t="shared" si="5"/>
        <v>项</v>
      </c>
    </row>
    <row r="95" s="248" customFormat="1" ht="36" customHeight="1" spans="1:7">
      <c r="A95" s="222">
        <v>2010903</v>
      </c>
      <c r="B95" s="217" t="s">
        <v>140</v>
      </c>
      <c r="C95" s="453">
        <v>0</v>
      </c>
      <c r="D95" s="451">
        <v>0</v>
      </c>
      <c r="E95" s="353" t="str">
        <f t="shared" si="6"/>
        <v/>
      </c>
      <c r="F95" s="452" t="str">
        <f t="shared" si="4"/>
        <v>否</v>
      </c>
      <c r="G95" s="197" t="str">
        <f t="shared" si="5"/>
        <v>项</v>
      </c>
    </row>
    <row r="96" s="248" customFormat="1" ht="36" customHeight="1" spans="1:7">
      <c r="A96" s="222">
        <v>2010905</v>
      </c>
      <c r="B96" s="217" t="s">
        <v>195</v>
      </c>
      <c r="C96" s="453">
        <v>0</v>
      </c>
      <c r="D96" s="451">
        <v>0</v>
      </c>
      <c r="E96" s="353" t="str">
        <f t="shared" si="6"/>
        <v/>
      </c>
      <c r="F96" s="452" t="str">
        <f t="shared" si="4"/>
        <v>否</v>
      </c>
      <c r="G96" s="197" t="str">
        <f t="shared" si="5"/>
        <v>项</v>
      </c>
    </row>
    <row r="97" s="248" customFormat="1" ht="36" customHeight="1" spans="1:7">
      <c r="A97" s="222">
        <v>2010907</v>
      </c>
      <c r="B97" s="217" t="s">
        <v>196</v>
      </c>
      <c r="C97" s="453">
        <v>0</v>
      </c>
      <c r="D97" s="451">
        <v>0</v>
      </c>
      <c r="E97" s="353" t="str">
        <f t="shared" si="6"/>
        <v/>
      </c>
      <c r="F97" s="452" t="str">
        <f t="shared" si="4"/>
        <v>否</v>
      </c>
      <c r="G97" s="197" t="str">
        <f t="shared" si="5"/>
        <v>项</v>
      </c>
    </row>
    <row r="98" s="248" customFormat="1" ht="36" customHeight="1" spans="1:7">
      <c r="A98" s="222">
        <v>2010908</v>
      </c>
      <c r="B98" s="217" t="s">
        <v>179</v>
      </c>
      <c r="C98" s="453">
        <v>0</v>
      </c>
      <c r="D98" s="451">
        <v>0</v>
      </c>
      <c r="E98" s="353" t="str">
        <f t="shared" si="6"/>
        <v/>
      </c>
      <c r="F98" s="452" t="str">
        <f t="shared" si="4"/>
        <v>否</v>
      </c>
      <c r="G98" s="197" t="str">
        <f t="shared" si="5"/>
        <v>项</v>
      </c>
    </row>
    <row r="99" s="248" customFormat="1" ht="36" customHeight="1" spans="1:7">
      <c r="A99" s="222">
        <v>2010909</v>
      </c>
      <c r="B99" s="217" t="s">
        <v>197</v>
      </c>
      <c r="C99" s="453">
        <v>0</v>
      </c>
      <c r="D99" s="451">
        <v>0</v>
      </c>
      <c r="E99" s="353" t="str">
        <f t="shared" si="6"/>
        <v/>
      </c>
      <c r="F99" s="452" t="str">
        <f t="shared" si="4"/>
        <v>否</v>
      </c>
      <c r="G99" s="197" t="str">
        <f t="shared" si="5"/>
        <v>项</v>
      </c>
    </row>
    <row r="100" s="248" customFormat="1" ht="36" customHeight="1" spans="1:7">
      <c r="A100" s="222">
        <v>2010910</v>
      </c>
      <c r="B100" s="217" t="s">
        <v>198</v>
      </c>
      <c r="C100" s="453">
        <v>0</v>
      </c>
      <c r="D100" s="451">
        <v>0</v>
      </c>
      <c r="E100" s="353" t="str">
        <f t="shared" si="6"/>
        <v/>
      </c>
      <c r="F100" s="452" t="str">
        <f t="shared" si="4"/>
        <v>否</v>
      </c>
      <c r="G100" s="197" t="str">
        <f t="shared" si="5"/>
        <v>项</v>
      </c>
    </row>
    <row r="101" s="248" customFormat="1" ht="36" customHeight="1" spans="1:7">
      <c r="A101" s="222">
        <v>2010911</v>
      </c>
      <c r="B101" s="217" t="s">
        <v>199</v>
      </c>
      <c r="C101" s="453">
        <v>0</v>
      </c>
      <c r="D101" s="451">
        <v>0</v>
      </c>
      <c r="E101" s="353" t="str">
        <f t="shared" si="6"/>
        <v/>
      </c>
      <c r="F101" s="452" t="str">
        <f t="shared" si="4"/>
        <v>否</v>
      </c>
      <c r="G101" s="197" t="str">
        <f t="shared" si="5"/>
        <v>项</v>
      </c>
    </row>
    <row r="102" s="248" customFormat="1" ht="36" customHeight="1" spans="1:7">
      <c r="A102" s="222">
        <v>2010912</v>
      </c>
      <c r="B102" s="217" t="s">
        <v>200</v>
      </c>
      <c r="C102" s="453">
        <v>0</v>
      </c>
      <c r="D102" s="451">
        <v>0</v>
      </c>
      <c r="E102" s="353" t="str">
        <f t="shared" ref="E102:E140" si="7">IF(C102&gt;0,D102/C102-1,IF(C102&lt;0,-(D102/C102-1),""))</f>
        <v/>
      </c>
      <c r="F102" s="452" t="str">
        <f t="shared" si="4"/>
        <v>否</v>
      </c>
      <c r="G102" s="197" t="str">
        <f t="shared" si="5"/>
        <v>项</v>
      </c>
    </row>
    <row r="103" s="248" customFormat="1" ht="36" customHeight="1" spans="1:7">
      <c r="A103" s="222">
        <v>2010950</v>
      </c>
      <c r="B103" s="217" t="s">
        <v>147</v>
      </c>
      <c r="C103" s="453">
        <v>0</v>
      </c>
      <c r="D103" s="451">
        <v>0</v>
      </c>
      <c r="E103" s="353" t="str">
        <f t="shared" si="7"/>
        <v/>
      </c>
      <c r="F103" s="452" t="str">
        <f t="shared" si="4"/>
        <v>否</v>
      </c>
      <c r="G103" s="197" t="str">
        <f t="shared" si="5"/>
        <v>项</v>
      </c>
    </row>
    <row r="104" s="248" customFormat="1" ht="36" customHeight="1" spans="1:7">
      <c r="A104" s="222">
        <v>2010999</v>
      </c>
      <c r="B104" s="217" t="s">
        <v>201</v>
      </c>
      <c r="C104" s="453">
        <v>0</v>
      </c>
      <c r="D104" s="451">
        <v>0</v>
      </c>
      <c r="E104" s="353" t="str">
        <f t="shared" si="7"/>
        <v/>
      </c>
      <c r="F104" s="452" t="str">
        <f t="shared" si="4"/>
        <v>否</v>
      </c>
      <c r="G104" s="197" t="str">
        <f t="shared" si="5"/>
        <v>项</v>
      </c>
    </row>
    <row r="105" s="248" customFormat="1" ht="36" customHeight="1" spans="1:7">
      <c r="A105" s="457">
        <v>20110</v>
      </c>
      <c r="B105" s="168" t="s">
        <v>202</v>
      </c>
      <c r="C105" s="451">
        <f>SUM(C106:C114)</f>
        <v>0</v>
      </c>
      <c r="D105" s="451">
        <f>SUM(D106:D114)</f>
        <v>0</v>
      </c>
      <c r="E105" s="353" t="str">
        <f t="shared" si="7"/>
        <v/>
      </c>
      <c r="F105" s="452" t="str">
        <f t="shared" si="4"/>
        <v>否</v>
      </c>
      <c r="G105" s="197" t="str">
        <f t="shared" si="5"/>
        <v>款</v>
      </c>
    </row>
    <row r="106" s="248" customFormat="1" ht="36" customHeight="1" spans="1:7">
      <c r="A106" s="457">
        <v>2011001</v>
      </c>
      <c r="B106" s="458" t="s">
        <v>203</v>
      </c>
      <c r="C106" s="453">
        <v>0</v>
      </c>
      <c r="D106" s="451"/>
      <c r="E106" s="353" t="str">
        <f t="shared" si="7"/>
        <v/>
      </c>
      <c r="F106" s="452" t="str">
        <f t="shared" si="4"/>
        <v>否</v>
      </c>
      <c r="G106" s="197" t="str">
        <f t="shared" si="5"/>
        <v>项</v>
      </c>
    </row>
    <row r="107" s="248" customFormat="1" ht="36" customHeight="1" spans="1:7">
      <c r="A107" s="457">
        <v>2011002</v>
      </c>
      <c r="B107" s="459" t="s">
        <v>204</v>
      </c>
      <c r="C107" s="453">
        <v>0</v>
      </c>
      <c r="D107" s="451"/>
      <c r="E107" s="353" t="str">
        <f t="shared" si="7"/>
        <v/>
      </c>
      <c r="F107" s="452" t="str">
        <f t="shared" si="4"/>
        <v>否</v>
      </c>
      <c r="G107" s="197" t="str">
        <f t="shared" si="5"/>
        <v>项</v>
      </c>
    </row>
    <row r="108" s="248" customFormat="1" ht="36" customHeight="1" spans="1:7">
      <c r="A108" s="457">
        <v>2011003</v>
      </c>
      <c r="B108" s="458" t="s">
        <v>205</v>
      </c>
      <c r="C108" s="453">
        <v>0</v>
      </c>
      <c r="D108" s="451"/>
      <c r="E108" s="353" t="str">
        <f t="shared" si="7"/>
        <v/>
      </c>
      <c r="F108" s="452" t="str">
        <f t="shared" si="4"/>
        <v>否</v>
      </c>
      <c r="G108" s="197" t="str">
        <f t="shared" si="5"/>
        <v>项</v>
      </c>
    </row>
    <row r="109" s="248" customFormat="1" ht="36" customHeight="1" spans="1:7">
      <c r="A109" s="457">
        <v>2011004</v>
      </c>
      <c r="B109" s="458" t="s">
        <v>206</v>
      </c>
      <c r="C109" s="453">
        <v>0</v>
      </c>
      <c r="D109" s="451"/>
      <c r="E109" s="353" t="str">
        <f t="shared" si="7"/>
        <v/>
      </c>
      <c r="F109" s="452" t="str">
        <f t="shared" si="4"/>
        <v>否</v>
      </c>
      <c r="G109" s="197" t="str">
        <f t="shared" si="5"/>
        <v>项</v>
      </c>
    </row>
    <row r="110" s="248" customFormat="1" ht="36" customHeight="1" spans="1:7">
      <c r="A110" s="457">
        <v>2011005</v>
      </c>
      <c r="B110" s="458" t="s">
        <v>207</v>
      </c>
      <c r="C110" s="453">
        <v>0</v>
      </c>
      <c r="D110" s="451"/>
      <c r="E110" s="353" t="str">
        <f t="shared" si="7"/>
        <v/>
      </c>
      <c r="F110" s="452" t="str">
        <f t="shared" si="4"/>
        <v>否</v>
      </c>
      <c r="G110" s="197" t="str">
        <f t="shared" si="5"/>
        <v>项</v>
      </c>
    </row>
    <row r="111" s="248" customFormat="1" ht="36" customHeight="1" spans="1:7">
      <c r="A111" s="457">
        <v>2011007</v>
      </c>
      <c r="B111" s="458" t="s">
        <v>208</v>
      </c>
      <c r="C111" s="453">
        <v>0</v>
      </c>
      <c r="D111" s="451"/>
      <c r="E111" s="353" t="str">
        <f t="shared" si="7"/>
        <v/>
      </c>
      <c r="F111" s="452" t="str">
        <f t="shared" si="4"/>
        <v>否</v>
      </c>
      <c r="G111" s="197" t="str">
        <f t="shared" si="5"/>
        <v>项</v>
      </c>
    </row>
    <row r="112" s="248" customFormat="1" ht="36" customHeight="1" spans="1:7">
      <c r="A112" s="457">
        <v>2011008</v>
      </c>
      <c r="B112" s="458" t="s">
        <v>209</v>
      </c>
      <c r="C112" s="453">
        <v>0</v>
      </c>
      <c r="D112" s="451"/>
      <c r="E112" s="353" t="str">
        <f t="shared" si="7"/>
        <v/>
      </c>
      <c r="F112" s="452" t="str">
        <f t="shared" si="4"/>
        <v>否</v>
      </c>
      <c r="G112" s="197" t="str">
        <f t="shared" si="5"/>
        <v>项</v>
      </c>
    </row>
    <row r="113" s="248" customFormat="1" ht="36" customHeight="1" spans="1:7">
      <c r="A113" s="457">
        <v>2011050</v>
      </c>
      <c r="B113" s="458" t="s">
        <v>210</v>
      </c>
      <c r="C113" s="453">
        <v>0</v>
      </c>
      <c r="D113" s="451"/>
      <c r="E113" s="353" t="str">
        <f t="shared" si="7"/>
        <v/>
      </c>
      <c r="F113" s="452" t="str">
        <f t="shared" si="4"/>
        <v>否</v>
      </c>
      <c r="G113" s="197" t="str">
        <f t="shared" si="5"/>
        <v>项</v>
      </c>
    </row>
    <row r="114" s="248" customFormat="1" ht="36" customHeight="1" spans="1:7">
      <c r="A114" s="457">
        <v>2011099</v>
      </c>
      <c r="B114" s="458" t="s">
        <v>211</v>
      </c>
      <c r="C114" s="453">
        <v>0</v>
      </c>
      <c r="D114" s="451"/>
      <c r="E114" s="353" t="str">
        <f t="shared" si="7"/>
        <v/>
      </c>
      <c r="F114" s="452" t="str">
        <f t="shared" si="4"/>
        <v>否</v>
      </c>
      <c r="G114" s="197" t="str">
        <f t="shared" si="5"/>
        <v>项</v>
      </c>
    </row>
    <row r="115" ht="36" customHeight="1" spans="1:7">
      <c r="A115" s="222">
        <v>20111</v>
      </c>
      <c r="B115" s="217" t="s">
        <v>212</v>
      </c>
      <c r="C115" s="453">
        <f>SUM(C116:C123)</f>
        <v>1523</v>
      </c>
      <c r="D115" s="454">
        <f>SUM(D116:D123)</f>
        <v>1583</v>
      </c>
      <c r="E115" s="353">
        <f t="shared" si="7"/>
        <v>0.039</v>
      </c>
      <c r="F115" s="452" t="str">
        <f t="shared" si="4"/>
        <v>是</v>
      </c>
      <c r="G115" s="197" t="str">
        <f t="shared" si="5"/>
        <v>款</v>
      </c>
    </row>
    <row r="116" s="248" customFormat="1" ht="36" customHeight="1" spans="1:7">
      <c r="A116" s="222">
        <v>2011101</v>
      </c>
      <c r="B116" s="217" t="s">
        <v>138</v>
      </c>
      <c r="C116" s="453">
        <v>1363</v>
      </c>
      <c r="D116" s="454">
        <v>1368</v>
      </c>
      <c r="E116" s="353">
        <f t="shared" si="7"/>
        <v>0.004</v>
      </c>
      <c r="F116" s="452" t="str">
        <f t="shared" si="4"/>
        <v>是</v>
      </c>
      <c r="G116" s="197" t="str">
        <f t="shared" si="5"/>
        <v>项</v>
      </c>
    </row>
    <row r="117" s="248" customFormat="1" ht="36" customHeight="1" spans="1:7">
      <c r="A117" s="222">
        <v>2011102</v>
      </c>
      <c r="B117" s="217" t="s">
        <v>139</v>
      </c>
      <c r="C117" s="453">
        <v>150</v>
      </c>
      <c r="D117" s="454">
        <v>79</v>
      </c>
      <c r="E117" s="353">
        <f t="shared" si="7"/>
        <v>-0.473</v>
      </c>
      <c r="F117" s="452" t="str">
        <f t="shared" si="4"/>
        <v>是</v>
      </c>
      <c r="G117" s="197" t="str">
        <f t="shared" si="5"/>
        <v>项</v>
      </c>
    </row>
    <row r="118" s="248" customFormat="1" ht="36" customHeight="1" spans="1:7">
      <c r="A118" s="222">
        <v>2011103</v>
      </c>
      <c r="B118" s="217" t="s">
        <v>140</v>
      </c>
      <c r="C118" s="453">
        <v>0</v>
      </c>
      <c r="D118" s="451">
        <v>0</v>
      </c>
      <c r="E118" s="353" t="str">
        <f t="shared" si="7"/>
        <v/>
      </c>
      <c r="F118" s="452" t="str">
        <f t="shared" si="4"/>
        <v>否</v>
      </c>
      <c r="G118" s="197" t="str">
        <f t="shared" si="5"/>
        <v>项</v>
      </c>
    </row>
    <row r="119" s="248" customFormat="1" ht="36" customHeight="1" spans="1:7">
      <c r="A119" s="222">
        <v>2011104</v>
      </c>
      <c r="B119" s="217" t="s">
        <v>213</v>
      </c>
      <c r="C119" s="453">
        <v>0</v>
      </c>
      <c r="D119" s="451">
        <v>0</v>
      </c>
      <c r="E119" s="353" t="str">
        <f t="shared" si="7"/>
        <v/>
      </c>
      <c r="F119" s="452" t="str">
        <f t="shared" si="4"/>
        <v>否</v>
      </c>
      <c r="G119" s="197" t="str">
        <f t="shared" si="5"/>
        <v>项</v>
      </c>
    </row>
    <row r="120" s="248" customFormat="1" ht="36" customHeight="1" spans="1:7">
      <c r="A120" s="222">
        <v>2011105</v>
      </c>
      <c r="B120" s="217" t="s">
        <v>214</v>
      </c>
      <c r="C120" s="453">
        <v>0</v>
      </c>
      <c r="D120" s="451">
        <v>0</v>
      </c>
      <c r="E120" s="353" t="str">
        <f t="shared" si="7"/>
        <v/>
      </c>
      <c r="F120" s="452" t="str">
        <f t="shared" si="4"/>
        <v>否</v>
      </c>
      <c r="G120" s="197" t="str">
        <f t="shared" si="5"/>
        <v>项</v>
      </c>
    </row>
    <row r="121" s="248" customFormat="1" ht="36" customHeight="1" spans="1:7">
      <c r="A121" s="222">
        <v>2011106</v>
      </c>
      <c r="B121" s="217" t="s">
        <v>215</v>
      </c>
      <c r="C121" s="453">
        <v>0</v>
      </c>
      <c r="D121" s="451">
        <v>0</v>
      </c>
      <c r="E121" s="353" t="str">
        <f t="shared" si="7"/>
        <v/>
      </c>
      <c r="F121" s="452" t="str">
        <f t="shared" si="4"/>
        <v>否</v>
      </c>
      <c r="G121" s="197" t="str">
        <f t="shared" si="5"/>
        <v>项</v>
      </c>
    </row>
    <row r="122" s="248" customFormat="1" ht="36" customHeight="1" spans="1:7">
      <c r="A122" s="222">
        <v>2011150</v>
      </c>
      <c r="B122" s="217" t="s">
        <v>147</v>
      </c>
      <c r="C122" s="453">
        <v>0</v>
      </c>
      <c r="D122" s="451">
        <v>0</v>
      </c>
      <c r="E122" s="353" t="str">
        <f t="shared" si="7"/>
        <v/>
      </c>
      <c r="F122" s="452" t="str">
        <f t="shared" si="4"/>
        <v>否</v>
      </c>
      <c r="G122" s="197" t="str">
        <f t="shared" si="5"/>
        <v>项</v>
      </c>
    </row>
    <row r="123" s="248" customFormat="1" ht="36" customHeight="1" spans="1:7">
      <c r="A123" s="222">
        <v>2011199</v>
      </c>
      <c r="B123" s="217" t="s">
        <v>216</v>
      </c>
      <c r="C123" s="453">
        <v>10</v>
      </c>
      <c r="D123" s="454">
        <v>136</v>
      </c>
      <c r="E123" s="353">
        <f t="shared" si="7"/>
        <v>12.6</v>
      </c>
      <c r="F123" s="452" t="str">
        <f t="shared" si="4"/>
        <v>是</v>
      </c>
      <c r="G123" s="197" t="str">
        <f t="shared" si="5"/>
        <v>项</v>
      </c>
    </row>
    <row r="124" ht="36" customHeight="1" spans="1:7">
      <c r="A124" s="222">
        <v>20113</v>
      </c>
      <c r="B124" s="217" t="s">
        <v>217</v>
      </c>
      <c r="C124" s="453">
        <f>SUM(C125:C134)</f>
        <v>529</v>
      </c>
      <c r="D124" s="454">
        <f>SUM(D125:D134)</f>
        <v>220</v>
      </c>
      <c r="E124" s="353">
        <f t="shared" si="7"/>
        <v>-0.584</v>
      </c>
      <c r="F124" s="452" t="str">
        <f t="shared" si="4"/>
        <v>是</v>
      </c>
      <c r="G124" s="197" t="str">
        <f t="shared" si="5"/>
        <v>款</v>
      </c>
    </row>
    <row r="125" s="248" customFormat="1" ht="36" customHeight="1" spans="1:7">
      <c r="A125" s="222">
        <v>2011301</v>
      </c>
      <c r="B125" s="217" t="s">
        <v>138</v>
      </c>
      <c r="C125" s="453">
        <v>514</v>
      </c>
      <c r="D125" s="454">
        <v>206</v>
      </c>
      <c r="E125" s="353">
        <f t="shared" si="7"/>
        <v>-0.599</v>
      </c>
      <c r="F125" s="452" t="str">
        <f t="shared" si="4"/>
        <v>是</v>
      </c>
      <c r="G125" s="197" t="str">
        <f t="shared" si="5"/>
        <v>项</v>
      </c>
    </row>
    <row r="126" s="248" customFormat="1" ht="36" customHeight="1" spans="1:7">
      <c r="A126" s="222">
        <v>2011302</v>
      </c>
      <c r="B126" s="217" t="s">
        <v>139</v>
      </c>
      <c r="C126" s="453">
        <v>3</v>
      </c>
      <c r="D126" s="454">
        <v>14</v>
      </c>
      <c r="E126" s="353">
        <f t="shared" si="7"/>
        <v>3.667</v>
      </c>
      <c r="F126" s="452" t="str">
        <f t="shared" si="4"/>
        <v>是</v>
      </c>
      <c r="G126" s="197" t="str">
        <f t="shared" si="5"/>
        <v>项</v>
      </c>
    </row>
    <row r="127" s="248" customFormat="1" ht="36" customHeight="1" spans="1:7">
      <c r="A127" s="222">
        <v>2011303</v>
      </c>
      <c r="B127" s="217" t="s">
        <v>140</v>
      </c>
      <c r="C127" s="453">
        <v>0</v>
      </c>
      <c r="D127" s="451">
        <v>0</v>
      </c>
      <c r="E127" s="353" t="str">
        <f t="shared" si="7"/>
        <v/>
      </c>
      <c r="F127" s="452" t="str">
        <f t="shared" si="4"/>
        <v>否</v>
      </c>
      <c r="G127" s="197" t="str">
        <f t="shared" si="5"/>
        <v>项</v>
      </c>
    </row>
    <row r="128" s="248" customFormat="1" ht="36" customHeight="1" spans="1:7">
      <c r="A128" s="222">
        <v>2011304</v>
      </c>
      <c r="B128" s="217" t="s">
        <v>218</v>
      </c>
      <c r="C128" s="453">
        <v>0</v>
      </c>
      <c r="D128" s="451">
        <v>0</v>
      </c>
      <c r="E128" s="353" t="str">
        <f t="shared" si="7"/>
        <v/>
      </c>
      <c r="F128" s="452" t="str">
        <f t="shared" si="4"/>
        <v>否</v>
      </c>
      <c r="G128" s="197" t="str">
        <f t="shared" si="5"/>
        <v>项</v>
      </c>
    </row>
    <row r="129" s="248" customFormat="1" ht="36" customHeight="1" spans="1:7">
      <c r="A129" s="222">
        <v>2011305</v>
      </c>
      <c r="B129" s="217" t="s">
        <v>219</v>
      </c>
      <c r="C129" s="453">
        <v>0</v>
      </c>
      <c r="D129" s="451">
        <v>0</v>
      </c>
      <c r="E129" s="353" t="str">
        <f t="shared" si="7"/>
        <v/>
      </c>
      <c r="F129" s="452" t="str">
        <f t="shared" si="4"/>
        <v>否</v>
      </c>
      <c r="G129" s="197" t="str">
        <f t="shared" si="5"/>
        <v>项</v>
      </c>
    </row>
    <row r="130" s="248" customFormat="1" ht="36" customHeight="1" spans="1:7">
      <c r="A130" s="222">
        <v>2011306</v>
      </c>
      <c r="B130" s="217" t="s">
        <v>220</v>
      </c>
      <c r="C130" s="453">
        <v>0</v>
      </c>
      <c r="D130" s="451">
        <v>0</v>
      </c>
      <c r="E130" s="353" t="str">
        <f t="shared" si="7"/>
        <v/>
      </c>
      <c r="F130" s="452" t="str">
        <f t="shared" si="4"/>
        <v>否</v>
      </c>
      <c r="G130" s="197" t="str">
        <f t="shared" si="5"/>
        <v>项</v>
      </c>
    </row>
    <row r="131" s="248" customFormat="1" ht="36" customHeight="1" spans="1:7">
      <c r="A131" s="222">
        <v>2011307</v>
      </c>
      <c r="B131" s="217" t="s">
        <v>221</v>
      </c>
      <c r="C131" s="453">
        <v>0</v>
      </c>
      <c r="D131" s="451">
        <v>0</v>
      </c>
      <c r="E131" s="353" t="str">
        <f t="shared" si="7"/>
        <v/>
      </c>
      <c r="F131" s="452" t="str">
        <f t="shared" si="4"/>
        <v>否</v>
      </c>
      <c r="G131" s="197" t="str">
        <f t="shared" si="5"/>
        <v>项</v>
      </c>
    </row>
    <row r="132" s="248" customFormat="1" ht="36" customHeight="1" spans="1:7">
      <c r="A132" s="222">
        <v>2011308</v>
      </c>
      <c r="B132" s="217" t="s">
        <v>222</v>
      </c>
      <c r="C132" s="453">
        <v>12</v>
      </c>
      <c r="D132" s="382">
        <v>0</v>
      </c>
      <c r="E132" s="353">
        <f t="shared" si="7"/>
        <v>-1</v>
      </c>
      <c r="F132" s="452" t="str">
        <f t="shared" si="4"/>
        <v>是</v>
      </c>
      <c r="G132" s="197" t="str">
        <f t="shared" si="5"/>
        <v>项</v>
      </c>
    </row>
    <row r="133" s="248" customFormat="1" ht="36" customHeight="1" spans="1:7">
      <c r="A133" s="222">
        <v>2011350</v>
      </c>
      <c r="B133" s="217" t="s">
        <v>147</v>
      </c>
      <c r="C133" s="453">
        <v>0</v>
      </c>
      <c r="D133" s="451">
        <v>0</v>
      </c>
      <c r="E133" s="353" t="str">
        <f t="shared" si="7"/>
        <v/>
      </c>
      <c r="F133" s="452" t="str">
        <f t="shared" ref="F133:F196" si="8">IF(LEN(A133)=3,"是",IF(B133&lt;&gt;"",IF(SUM(C133:D133)&lt;&gt;0,"是","否"),"是"))</f>
        <v>否</v>
      </c>
      <c r="G133" s="197" t="str">
        <f t="shared" ref="G133:G196" si="9">IF(LEN(A133)=3,"类",IF(LEN(A133)=5,"款","项"))</f>
        <v>项</v>
      </c>
    </row>
    <row r="134" s="248" customFormat="1" ht="36" customHeight="1" spans="1:7">
      <c r="A134" s="222">
        <v>2011399</v>
      </c>
      <c r="B134" s="217" t="s">
        <v>223</v>
      </c>
      <c r="C134" s="453">
        <v>0</v>
      </c>
      <c r="D134" s="451">
        <v>0</v>
      </c>
      <c r="E134" s="353" t="str">
        <f t="shared" si="7"/>
        <v/>
      </c>
      <c r="F134" s="452" t="str">
        <f t="shared" si="8"/>
        <v>否</v>
      </c>
      <c r="G134" s="197" t="str">
        <f t="shared" si="9"/>
        <v>项</v>
      </c>
    </row>
    <row r="135" ht="36" customHeight="1" spans="1:7">
      <c r="A135" s="222">
        <v>20114</v>
      </c>
      <c r="B135" s="217" t="s">
        <v>224</v>
      </c>
      <c r="C135" s="451">
        <f>SUM(C136:C147)</f>
        <v>0</v>
      </c>
      <c r="D135" s="451">
        <f>SUM(D136:D147)</f>
        <v>0</v>
      </c>
      <c r="E135" s="353" t="str">
        <f t="shared" si="7"/>
        <v/>
      </c>
      <c r="F135" s="452" t="str">
        <f t="shared" si="8"/>
        <v>否</v>
      </c>
      <c r="G135" s="197" t="str">
        <f t="shared" si="9"/>
        <v>款</v>
      </c>
    </row>
    <row r="136" s="248" customFormat="1" ht="36" customHeight="1" spans="1:7">
      <c r="A136" s="222">
        <v>2011401</v>
      </c>
      <c r="B136" s="217" t="s">
        <v>138</v>
      </c>
      <c r="C136" s="453">
        <v>0</v>
      </c>
      <c r="D136" s="451">
        <v>0</v>
      </c>
      <c r="E136" s="353" t="str">
        <f t="shared" si="7"/>
        <v/>
      </c>
      <c r="F136" s="452" t="str">
        <f t="shared" si="8"/>
        <v>否</v>
      </c>
      <c r="G136" s="197" t="str">
        <f t="shared" si="9"/>
        <v>项</v>
      </c>
    </row>
    <row r="137" s="248" customFormat="1" ht="36" customHeight="1" spans="1:7">
      <c r="A137" s="222">
        <v>2011402</v>
      </c>
      <c r="B137" s="217" t="s">
        <v>139</v>
      </c>
      <c r="C137" s="453">
        <v>0</v>
      </c>
      <c r="D137" s="451">
        <v>0</v>
      </c>
      <c r="E137" s="353" t="str">
        <f t="shared" si="7"/>
        <v/>
      </c>
      <c r="F137" s="452" t="str">
        <f t="shared" si="8"/>
        <v>否</v>
      </c>
      <c r="G137" s="197" t="str">
        <f t="shared" si="9"/>
        <v>项</v>
      </c>
    </row>
    <row r="138" s="248" customFormat="1" ht="36" customHeight="1" spans="1:7">
      <c r="A138" s="222">
        <v>2011403</v>
      </c>
      <c r="B138" s="217" t="s">
        <v>140</v>
      </c>
      <c r="C138" s="453">
        <v>0</v>
      </c>
      <c r="D138" s="451">
        <v>0</v>
      </c>
      <c r="E138" s="353" t="str">
        <f t="shared" si="7"/>
        <v/>
      </c>
      <c r="F138" s="452" t="str">
        <f t="shared" si="8"/>
        <v>否</v>
      </c>
      <c r="G138" s="197" t="str">
        <f t="shared" si="9"/>
        <v>项</v>
      </c>
    </row>
    <row r="139" s="248" customFormat="1" ht="36" customHeight="1" spans="1:7">
      <c r="A139" s="222">
        <v>2011404</v>
      </c>
      <c r="B139" s="217" t="s">
        <v>225</v>
      </c>
      <c r="C139" s="453">
        <v>0</v>
      </c>
      <c r="D139" s="451">
        <v>0</v>
      </c>
      <c r="E139" s="353" t="str">
        <f t="shared" si="7"/>
        <v/>
      </c>
      <c r="F139" s="452" t="str">
        <f t="shared" si="8"/>
        <v>否</v>
      </c>
      <c r="G139" s="197" t="str">
        <f t="shared" si="9"/>
        <v>项</v>
      </c>
    </row>
    <row r="140" s="248" customFormat="1" ht="36" customHeight="1" spans="1:7">
      <c r="A140" s="222">
        <v>2011405</v>
      </c>
      <c r="B140" s="217" t="s">
        <v>1590</v>
      </c>
      <c r="C140" s="453">
        <v>0</v>
      </c>
      <c r="D140" s="451">
        <v>0</v>
      </c>
      <c r="E140" s="353" t="str">
        <f t="shared" si="7"/>
        <v/>
      </c>
      <c r="F140" s="452" t="str">
        <f t="shared" si="8"/>
        <v>否</v>
      </c>
      <c r="G140" s="197" t="str">
        <f t="shared" si="9"/>
        <v>项</v>
      </c>
    </row>
    <row r="141" s="248" customFormat="1" ht="36" customHeight="1" spans="1:7">
      <c r="A141" s="222">
        <v>2011406</v>
      </c>
      <c r="B141" s="168" t="s">
        <v>227</v>
      </c>
      <c r="C141" s="453">
        <v>0</v>
      </c>
      <c r="D141" s="451">
        <v>0</v>
      </c>
      <c r="E141" s="353" t="str">
        <f t="shared" ref="E141:E146" si="10">IF(C141&gt;0,D141/C141-1,IF(C141&lt;0,-(D141/C141-1),""))</f>
        <v/>
      </c>
      <c r="F141" s="452" t="str">
        <f t="shared" si="8"/>
        <v>否</v>
      </c>
      <c r="G141" s="197" t="str">
        <f t="shared" si="9"/>
        <v>项</v>
      </c>
    </row>
    <row r="142" s="248" customFormat="1" ht="36" customHeight="1" spans="1:7">
      <c r="A142" s="222">
        <v>2011408</v>
      </c>
      <c r="B142" s="217" t="s">
        <v>228</v>
      </c>
      <c r="C142" s="453">
        <v>0</v>
      </c>
      <c r="D142" s="451">
        <v>0</v>
      </c>
      <c r="E142" s="353" t="str">
        <f t="shared" si="10"/>
        <v/>
      </c>
      <c r="F142" s="452" t="str">
        <f t="shared" si="8"/>
        <v>否</v>
      </c>
      <c r="G142" s="197" t="str">
        <f t="shared" si="9"/>
        <v>项</v>
      </c>
    </row>
    <row r="143" s="248" customFormat="1" ht="36" customHeight="1" spans="1:7">
      <c r="A143" s="222">
        <v>2011409</v>
      </c>
      <c r="B143" s="217" t="s">
        <v>229</v>
      </c>
      <c r="C143" s="453">
        <v>0</v>
      </c>
      <c r="D143" s="451">
        <v>0</v>
      </c>
      <c r="E143" s="353" t="str">
        <f t="shared" si="10"/>
        <v/>
      </c>
      <c r="F143" s="452" t="str">
        <f t="shared" si="8"/>
        <v>否</v>
      </c>
      <c r="G143" s="197" t="str">
        <f t="shared" si="9"/>
        <v>项</v>
      </c>
    </row>
    <row r="144" s="248" customFormat="1" ht="36" customHeight="1" spans="1:7">
      <c r="A144" s="222">
        <v>2011410</v>
      </c>
      <c r="B144" s="217" t="s">
        <v>230</v>
      </c>
      <c r="C144" s="453">
        <v>0</v>
      </c>
      <c r="D144" s="451">
        <v>0</v>
      </c>
      <c r="E144" s="353" t="str">
        <f t="shared" si="10"/>
        <v/>
      </c>
      <c r="F144" s="452" t="str">
        <f t="shared" si="8"/>
        <v>否</v>
      </c>
      <c r="G144" s="197" t="str">
        <f t="shared" si="9"/>
        <v>项</v>
      </c>
    </row>
    <row r="145" s="248" customFormat="1" ht="36" customHeight="1" spans="1:7">
      <c r="A145" s="222">
        <v>2011411</v>
      </c>
      <c r="B145" s="217" t="s">
        <v>231</v>
      </c>
      <c r="C145" s="453">
        <v>0</v>
      </c>
      <c r="D145" s="451">
        <v>0</v>
      </c>
      <c r="E145" s="353" t="str">
        <f t="shared" si="10"/>
        <v/>
      </c>
      <c r="F145" s="452" t="str">
        <f t="shared" si="8"/>
        <v>否</v>
      </c>
      <c r="G145" s="197" t="str">
        <f t="shared" si="9"/>
        <v>项</v>
      </c>
    </row>
    <row r="146" s="248" customFormat="1" ht="36" customHeight="1" spans="1:7">
      <c r="A146" s="222">
        <v>2011450</v>
      </c>
      <c r="B146" s="217" t="s">
        <v>147</v>
      </c>
      <c r="C146" s="453">
        <v>0</v>
      </c>
      <c r="D146" s="451">
        <v>0</v>
      </c>
      <c r="E146" s="353" t="str">
        <f t="shared" si="10"/>
        <v/>
      </c>
      <c r="F146" s="452" t="str">
        <f t="shared" si="8"/>
        <v>否</v>
      </c>
      <c r="G146" s="197" t="str">
        <f t="shared" si="9"/>
        <v>项</v>
      </c>
    </row>
    <row r="147" s="248" customFormat="1" ht="36" customHeight="1" spans="1:7">
      <c r="A147" s="222">
        <v>2011499</v>
      </c>
      <c r="B147" s="217" t="s">
        <v>232</v>
      </c>
      <c r="C147" s="453">
        <v>0</v>
      </c>
      <c r="D147" s="451">
        <v>0</v>
      </c>
      <c r="E147" s="353" t="str">
        <f t="shared" ref="E147:E210" si="11">IF(C147&gt;0,D147/C147-1,IF(C147&lt;0,-(D147/C147-1),""))</f>
        <v/>
      </c>
      <c r="F147" s="452" t="str">
        <f t="shared" si="8"/>
        <v>否</v>
      </c>
      <c r="G147" s="197" t="str">
        <f t="shared" si="9"/>
        <v>项</v>
      </c>
    </row>
    <row r="148" ht="36" customHeight="1" spans="1:7">
      <c r="A148" s="222">
        <v>20123</v>
      </c>
      <c r="B148" s="217" t="s">
        <v>233</v>
      </c>
      <c r="C148" s="453">
        <f>SUM(C149:C154)</f>
        <v>129</v>
      </c>
      <c r="D148" s="454">
        <f>SUM(D149:D154)</f>
        <v>139</v>
      </c>
      <c r="E148" s="353">
        <f t="shared" si="11"/>
        <v>0.078</v>
      </c>
      <c r="F148" s="452" t="str">
        <f t="shared" si="8"/>
        <v>是</v>
      </c>
      <c r="G148" s="197" t="str">
        <f t="shared" si="9"/>
        <v>款</v>
      </c>
    </row>
    <row r="149" s="248" customFormat="1" ht="36" customHeight="1" spans="1:7">
      <c r="A149" s="222">
        <v>2012301</v>
      </c>
      <c r="B149" s="217" t="s">
        <v>138</v>
      </c>
      <c r="C149" s="453">
        <v>92</v>
      </c>
      <c r="D149" s="454">
        <v>99</v>
      </c>
      <c r="E149" s="353">
        <f t="shared" si="11"/>
        <v>0.076</v>
      </c>
      <c r="F149" s="452" t="str">
        <f t="shared" si="8"/>
        <v>是</v>
      </c>
      <c r="G149" s="197" t="str">
        <f t="shared" si="9"/>
        <v>项</v>
      </c>
    </row>
    <row r="150" s="248" customFormat="1" ht="36" customHeight="1" spans="1:7">
      <c r="A150" s="222">
        <v>2012302</v>
      </c>
      <c r="B150" s="217" t="s">
        <v>139</v>
      </c>
      <c r="C150" s="453">
        <v>13</v>
      </c>
      <c r="D150" s="454">
        <v>10</v>
      </c>
      <c r="E150" s="353">
        <f t="shared" si="11"/>
        <v>-0.231</v>
      </c>
      <c r="F150" s="452" t="str">
        <f t="shared" si="8"/>
        <v>是</v>
      </c>
      <c r="G150" s="197" t="str">
        <f t="shared" si="9"/>
        <v>项</v>
      </c>
    </row>
    <row r="151" s="248" customFormat="1" ht="36" customHeight="1" spans="1:7">
      <c r="A151" s="222">
        <v>2012303</v>
      </c>
      <c r="B151" s="217" t="s">
        <v>140</v>
      </c>
      <c r="C151" s="453">
        <v>0</v>
      </c>
      <c r="D151" s="451">
        <v>0</v>
      </c>
      <c r="E151" s="353" t="str">
        <f t="shared" si="11"/>
        <v/>
      </c>
      <c r="F151" s="452" t="str">
        <f t="shared" si="8"/>
        <v>否</v>
      </c>
      <c r="G151" s="197" t="str">
        <f t="shared" si="9"/>
        <v>项</v>
      </c>
    </row>
    <row r="152" s="248" customFormat="1" ht="36" customHeight="1" spans="1:7">
      <c r="A152" s="222">
        <v>2012304</v>
      </c>
      <c r="B152" s="217" t="s">
        <v>234</v>
      </c>
      <c r="C152" s="453">
        <v>0</v>
      </c>
      <c r="D152" s="451">
        <v>0</v>
      </c>
      <c r="E152" s="353" t="str">
        <f t="shared" si="11"/>
        <v/>
      </c>
      <c r="F152" s="452" t="str">
        <f t="shared" si="8"/>
        <v>否</v>
      </c>
      <c r="G152" s="197" t="str">
        <f t="shared" si="9"/>
        <v>项</v>
      </c>
    </row>
    <row r="153" s="248" customFormat="1" ht="36" customHeight="1" spans="1:7">
      <c r="A153" s="222">
        <v>2012350</v>
      </c>
      <c r="B153" s="217" t="s">
        <v>147</v>
      </c>
      <c r="C153" s="453">
        <v>0</v>
      </c>
      <c r="D153" s="451">
        <v>0</v>
      </c>
      <c r="E153" s="353" t="str">
        <f t="shared" si="11"/>
        <v/>
      </c>
      <c r="F153" s="452" t="str">
        <f t="shared" si="8"/>
        <v>否</v>
      </c>
      <c r="G153" s="197" t="str">
        <f t="shared" si="9"/>
        <v>项</v>
      </c>
    </row>
    <row r="154" s="248" customFormat="1" ht="36" customHeight="1" spans="1:7">
      <c r="A154" s="222">
        <v>2012399</v>
      </c>
      <c r="B154" s="217" t="s">
        <v>235</v>
      </c>
      <c r="C154" s="453">
        <v>24</v>
      </c>
      <c r="D154" s="454">
        <v>30</v>
      </c>
      <c r="E154" s="353">
        <f t="shared" si="11"/>
        <v>0.25</v>
      </c>
      <c r="F154" s="452" t="str">
        <f t="shared" si="8"/>
        <v>是</v>
      </c>
      <c r="G154" s="197" t="str">
        <f t="shared" si="9"/>
        <v>项</v>
      </c>
    </row>
    <row r="155" ht="36" customHeight="1" spans="1:7">
      <c r="A155" s="222">
        <v>20125</v>
      </c>
      <c r="B155" s="217" t="s">
        <v>236</v>
      </c>
      <c r="C155" s="451">
        <f>SUM(C156:C162)</f>
        <v>0</v>
      </c>
      <c r="D155" s="451">
        <f>SUM(D156:D162)</f>
        <v>0</v>
      </c>
      <c r="E155" s="353" t="str">
        <f t="shared" si="11"/>
        <v/>
      </c>
      <c r="F155" s="452" t="str">
        <f t="shared" si="8"/>
        <v>否</v>
      </c>
      <c r="G155" s="197" t="str">
        <f t="shared" si="9"/>
        <v>款</v>
      </c>
    </row>
    <row r="156" s="248" customFormat="1" ht="36" customHeight="1" spans="1:7">
      <c r="A156" s="222">
        <v>2012501</v>
      </c>
      <c r="B156" s="217" t="s">
        <v>138</v>
      </c>
      <c r="C156" s="453">
        <v>0</v>
      </c>
      <c r="D156" s="451">
        <v>0</v>
      </c>
      <c r="E156" s="353" t="str">
        <f t="shared" si="11"/>
        <v/>
      </c>
      <c r="F156" s="452" t="str">
        <f t="shared" si="8"/>
        <v>否</v>
      </c>
      <c r="G156" s="197" t="str">
        <f t="shared" si="9"/>
        <v>项</v>
      </c>
    </row>
    <row r="157" s="248" customFormat="1" ht="36" customHeight="1" spans="1:7">
      <c r="A157" s="222">
        <v>2012502</v>
      </c>
      <c r="B157" s="217" t="s">
        <v>139</v>
      </c>
      <c r="C157" s="453">
        <v>0</v>
      </c>
      <c r="D157" s="451">
        <v>0</v>
      </c>
      <c r="E157" s="353" t="str">
        <f t="shared" si="11"/>
        <v/>
      </c>
      <c r="F157" s="452" t="str">
        <f t="shared" si="8"/>
        <v>否</v>
      </c>
      <c r="G157" s="197" t="str">
        <f t="shared" si="9"/>
        <v>项</v>
      </c>
    </row>
    <row r="158" s="248" customFormat="1" ht="36" customHeight="1" spans="1:7">
      <c r="A158" s="222">
        <v>2012503</v>
      </c>
      <c r="B158" s="217" t="s">
        <v>140</v>
      </c>
      <c r="C158" s="453">
        <v>0</v>
      </c>
      <c r="D158" s="451">
        <v>0</v>
      </c>
      <c r="E158" s="353" t="str">
        <f t="shared" si="11"/>
        <v/>
      </c>
      <c r="F158" s="452" t="str">
        <f t="shared" si="8"/>
        <v>否</v>
      </c>
      <c r="G158" s="197" t="str">
        <f t="shared" si="9"/>
        <v>项</v>
      </c>
    </row>
    <row r="159" s="248" customFormat="1" ht="36" customHeight="1" spans="1:7">
      <c r="A159" s="222">
        <v>2012504</v>
      </c>
      <c r="B159" s="217" t="s">
        <v>237</v>
      </c>
      <c r="C159" s="453">
        <v>0</v>
      </c>
      <c r="D159" s="451">
        <v>0</v>
      </c>
      <c r="E159" s="353" t="str">
        <f t="shared" si="11"/>
        <v/>
      </c>
      <c r="F159" s="452" t="str">
        <f t="shared" si="8"/>
        <v>否</v>
      </c>
      <c r="G159" s="197" t="str">
        <f t="shared" si="9"/>
        <v>项</v>
      </c>
    </row>
    <row r="160" s="248" customFormat="1" ht="36" customHeight="1" spans="1:7">
      <c r="A160" s="222">
        <v>2012505</v>
      </c>
      <c r="B160" s="217" t="s">
        <v>238</v>
      </c>
      <c r="C160" s="453">
        <v>0</v>
      </c>
      <c r="D160" s="451">
        <v>0</v>
      </c>
      <c r="E160" s="353" t="str">
        <f t="shared" si="11"/>
        <v/>
      </c>
      <c r="F160" s="452" t="str">
        <f t="shared" si="8"/>
        <v>否</v>
      </c>
      <c r="G160" s="197" t="str">
        <f t="shared" si="9"/>
        <v>项</v>
      </c>
    </row>
    <row r="161" s="248" customFormat="1" ht="36" customHeight="1" spans="1:7">
      <c r="A161" s="222">
        <v>2012550</v>
      </c>
      <c r="B161" s="217" t="s">
        <v>147</v>
      </c>
      <c r="C161" s="453">
        <v>0</v>
      </c>
      <c r="D161" s="451">
        <v>0</v>
      </c>
      <c r="E161" s="353" t="str">
        <f t="shared" si="11"/>
        <v/>
      </c>
      <c r="F161" s="452" t="str">
        <f t="shared" si="8"/>
        <v>否</v>
      </c>
      <c r="G161" s="197" t="str">
        <f t="shared" si="9"/>
        <v>项</v>
      </c>
    </row>
    <row r="162" s="248" customFormat="1" ht="36" customHeight="1" spans="1:7">
      <c r="A162" s="222">
        <v>2012599</v>
      </c>
      <c r="B162" s="217" t="s">
        <v>239</v>
      </c>
      <c r="C162" s="453">
        <v>0</v>
      </c>
      <c r="D162" s="451">
        <v>0</v>
      </c>
      <c r="E162" s="353" t="str">
        <f t="shared" si="11"/>
        <v/>
      </c>
      <c r="F162" s="452" t="str">
        <f t="shared" si="8"/>
        <v>否</v>
      </c>
      <c r="G162" s="197" t="str">
        <f t="shared" si="9"/>
        <v>项</v>
      </c>
    </row>
    <row r="163" ht="36" customHeight="1" spans="1:7">
      <c r="A163" s="222">
        <v>20126</v>
      </c>
      <c r="B163" s="217" t="s">
        <v>240</v>
      </c>
      <c r="C163" s="453">
        <f>SUM(C164:C168)</f>
        <v>55</v>
      </c>
      <c r="D163" s="454">
        <f>SUM(D164:D168)</f>
        <v>74</v>
      </c>
      <c r="E163" s="353">
        <f t="shared" si="11"/>
        <v>0.345</v>
      </c>
      <c r="F163" s="452" t="str">
        <f t="shared" si="8"/>
        <v>是</v>
      </c>
      <c r="G163" s="197" t="str">
        <f t="shared" si="9"/>
        <v>款</v>
      </c>
    </row>
    <row r="164" s="248" customFormat="1" ht="36" customHeight="1" spans="1:7">
      <c r="A164" s="222">
        <v>2012601</v>
      </c>
      <c r="B164" s="217" t="s">
        <v>138</v>
      </c>
      <c r="C164" s="453">
        <v>0</v>
      </c>
      <c r="D164" s="451">
        <v>0</v>
      </c>
      <c r="E164" s="353" t="str">
        <f t="shared" si="11"/>
        <v/>
      </c>
      <c r="F164" s="452" t="str">
        <f t="shared" si="8"/>
        <v>否</v>
      </c>
      <c r="G164" s="197" t="str">
        <f t="shared" si="9"/>
        <v>项</v>
      </c>
    </row>
    <row r="165" s="248" customFormat="1" ht="36" customHeight="1" spans="1:7">
      <c r="A165" s="222">
        <v>2012602</v>
      </c>
      <c r="B165" s="217" t="s">
        <v>139</v>
      </c>
      <c r="C165" s="453">
        <v>0</v>
      </c>
      <c r="D165" s="451">
        <v>0</v>
      </c>
      <c r="E165" s="353" t="str">
        <f t="shared" si="11"/>
        <v/>
      </c>
      <c r="F165" s="452" t="str">
        <f t="shared" si="8"/>
        <v>否</v>
      </c>
      <c r="G165" s="197" t="str">
        <f t="shared" si="9"/>
        <v>项</v>
      </c>
    </row>
    <row r="166" s="248" customFormat="1" ht="36" customHeight="1" spans="1:7">
      <c r="A166" s="222">
        <v>2012603</v>
      </c>
      <c r="B166" s="217" t="s">
        <v>140</v>
      </c>
      <c r="C166" s="453">
        <v>0</v>
      </c>
      <c r="D166" s="451">
        <v>0</v>
      </c>
      <c r="E166" s="353" t="str">
        <f t="shared" si="11"/>
        <v/>
      </c>
      <c r="F166" s="452" t="str">
        <f t="shared" si="8"/>
        <v>否</v>
      </c>
      <c r="G166" s="197" t="str">
        <f t="shared" si="9"/>
        <v>项</v>
      </c>
    </row>
    <row r="167" s="248" customFormat="1" ht="36" customHeight="1" spans="1:7">
      <c r="A167" s="222">
        <v>2012604</v>
      </c>
      <c r="B167" s="217" t="s">
        <v>241</v>
      </c>
      <c r="C167" s="453">
        <v>55</v>
      </c>
      <c r="D167" s="454">
        <v>74</v>
      </c>
      <c r="E167" s="353">
        <f t="shared" si="11"/>
        <v>0.345</v>
      </c>
      <c r="F167" s="452" t="str">
        <f t="shared" si="8"/>
        <v>是</v>
      </c>
      <c r="G167" s="197" t="str">
        <f t="shared" si="9"/>
        <v>项</v>
      </c>
    </row>
    <row r="168" s="248" customFormat="1" ht="36" customHeight="1" spans="1:7">
      <c r="A168" s="222">
        <v>2012699</v>
      </c>
      <c r="B168" s="217" t="s">
        <v>242</v>
      </c>
      <c r="C168" s="453">
        <v>0</v>
      </c>
      <c r="D168" s="451">
        <v>0</v>
      </c>
      <c r="E168" s="353" t="str">
        <f t="shared" si="11"/>
        <v/>
      </c>
      <c r="F168" s="452" t="str">
        <f t="shared" si="8"/>
        <v>否</v>
      </c>
      <c r="G168" s="197" t="str">
        <f t="shared" si="9"/>
        <v>项</v>
      </c>
    </row>
    <row r="169" ht="36" customHeight="1" spans="1:7">
      <c r="A169" s="222">
        <v>20128</v>
      </c>
      <c r="B169" s="217" t="s">
        <v>243</v>
      </c>
      <c r="C169" s="453">
        <f>SUM(C170:C175)</f>
        <v>126</v>
      </c>
      <c r="D169" s="454">
        <f>SUM(D170:D175)</f>
        <v>124</v>
      </c>
      <c r="E169" s="353">
        <f t="shared" si="11"/>
        <v>-0.016</v>
      </c>
      <c r="F169" s="452" t="str">
        <f t="shared" si="8"/>
        <v>是</v>
      </c>
      <c r="G169" s="197" t="str">
        <f t="shared" si="9"/>
        <v>款</v>
      </c>
    </row>
    <row r="170" s="248" customFormat="1" ht="36" customHeight="1" spans="1:7">
      <c r="A170" s="222">
        <v>2012801</v>
      </c>
      <c r="B170" s="217" t="s">
        <v>138</v>
      </c>
      <c r="C170" s="453">
        <v>113</v>
      </c>
      <c r="D170" s="454">
        <v>114</v>
      </c>
      <c r="E170" s="353">
        <f t="shared" si="11"/>
        <v>0.009</v>
      </c>
      <c r="F170" s="452" t="str">
        <f t="shared" si="8"/>
        <v>是</v>
      </c>
      <c r="G170" s="197" t="str">
        <f t="shared" si="9"/>
        <v>项</v>
      </c>
    </row>
    <row r="171" s="248" customFormat="1" ht="36" customHeight="1" spans="1:7">
      <c r="A171" s="222">
        <v>2012802</v>
      </c>
      <c r="B171" s="217" t="s">
        <v>139</v>
      </c>
      <c r="C171" s="453">
        <v>0</v>
      </c>
      <c r="D171" s="451">
        <v>0</v>
      </c>
      <c r="E171" s="353" t="str">
        <f t="shared" si="11"/>
        <v/>
      </c>
      <c r="F171" s="452" t="str">
        <f t="shared" si="8"/>
        <v>否</v>
      </c>
      <c r="G171" s="197" t="str">
        <f t="shared" si="9"/>
        <v>项</v>
      </c>
    </row>
    <row r="172" s="248" customFormat="1" ht="36" customHeight="1" spans="1:7">
      <c r="A172" s="222">
        <v>2012803</v>
      </c>
      <c r="B172" s="217" t="s">
        <v>140</v>
      </c>
      <c r="C172" s="453">
        <v>0</v>
      </c>
      <c r="D172" s="451">
        <v>0</v>
      </c>
      <c r="E172" s="353" t="str">
        <f t="shared" si="11"/>
        <v/>
      </c>
      <c r="F172" s="452" t="str">
        <f t="shared" si="8"/>
        <v>否</v>
      </c>
      <c r="G172" s="197" t="str">
        <f t="shared" si="9"/>
        <v>项</v>
      </c>
    </row>
    <row r="173" s="248" customFormat="1" ht="36" customHeight="1" spans="1:7">
      <c r="A173" s="222">
        <v>2012804</v>
      </c>
      <c r="B173" s="217" t="s">
        <v>152</v>
      </c>
      <c r="C173" s="453">
        <v>0</v>
      </c>
      <c r="D173" s="451">
        <v>0</v>
      </c>
      <c r="E173" s="353" t="str">
        <f t="shared" si="11"/>
        <v/>
      </c>
      <c r="F173" s="452" t="str">
        <f t="shared" si="8"/>
        <v>否</v>
      </c>
      <c r="G173" s="197" t="str">
        <f t="shared" si="9"/>
        <v>项</v>
      </c>
    </row>
    <row r="174" s="248" customFormat="1" ht="36" customHeight="1" spans="1:7">
      <c r="A174" s="222">
        <v>2012850</v>
      </c>
      <c r="B174" s="217" t="s">
        <v>147</v>
      </c>
      <c r="C174" s="453">
        <v>0</v>
      </c>
      <c r="D174" s="451">
        <v>0</v>
      </c>
      <c r="E174" s="353" t="str">
        <f t="shared" si="11"/>
        <v/>
      </c>
      <c r="F174" s="452" t="str">
        <f t="shared" si="8"/>
        <v>否</v>
      </c>
      <c r="G174" s="197" t="str">
        <f t="shared" si="9"/>
        <v>项</v>
      </c>
    </row>
    <row r="175" s="248" customFormat="1" ht="36" customHeight="1" spans="1:7">
      <c r="A175" s="222">
        <v>2012899</v>
      </c>
      <c r="B175" s="217" t="s">
        <v>244</v>
      </c>
      <c r="C175" s="453">
        <v>13</v>
      </c>
      <c r="D175" s="454">
        <v>10</v>
      </c>
      <c r="E175" s="353">
        <f t="shared" si="11"/>
        <v>-0.231</v>
      </c>
      <c r="F175" s="452" t="str">
        <f t="shared" si="8"/>
        <v>是</v>
      </c>
      <c r="G175" s="197" t="str">
        <f t="shared" si="9"/>
        <v>项</v>
      </c>
    </row>
    <row r="176" ht="36" customHeight="1" spans="1:7">
      <c r="A176" s="222">
        <v>20129</v>
      </c>
      <c r="B176" s="217" t="s">
        <v>245</v>
      </c>
      <c r="C176" s="453">
        <f>SUM(C177:C182)</f>
        <v>487</v>
      </c>
      <c r="D176" s="454">
        <f>SUM(D177:D182)</f>
        <v>514</v>
      </c>
      <c r="E176" s="353">
        <f t="shared" si="11"/>
        <v>0.055</v>
      </c>
      <c r="F176" s="452" t="str">
        <f t="shared" si="8"/>
        <v>是</v>
      </c>
      <c r="G176" s="197" t="str">
        <f t="shared" si="9"/>
        <v>款</v>
      </c>
    </row>
    <row r="177" s="248" customFormat="1" ht="36" customHeight="1" spans="1:7">
      <c r="A177" s="222">
        <v>2012901</v>
      </c>
      <c r="B177" s="217" t="s">
        <v>138</v>
      </c>
      <c r="C177" s="453">
        <v>274</v>
      </c>
      <c r="D177" s="454">
        <v>285</v>
      </c>
      <c r="E177" s="353">
        <f t="shared" si="11"/>
        <v>0.04</v>
      </c>
      <c r="F177" s="452" t="str">
        <f t="shared" si="8"/>
        <v>是</v>
      </c>
      <c r="G177" s="197" t="str">
        <f t="shared" si="9"/>
        <v>项</v>
      </c>
    </row>
    <row r="178" s="248" customFormat="1" ht="36" customHeight="1" spans="1:7">
      <c r="A178" s="222">
        <v>2012902</v>
      </c>
      <c r="B178" s="217" t="s">
        <v>139</v>
      </c>
      <c r="C178" s="453">
        <v>64</v>
      </c>
      <c r="D178" s="454">
        <v>83</v>
      </c>
      <c r="E178" s="353">
        <f t="shared" si="11"/>
        <v>0.297</v>
      </c>
      <c r="F178" s="452" t="str">
        <f t="shared" si="8"/>
        <v>是</v>
      </c>
      <c r="G178" s="197" t="str">
        <f t="shared" si="9"/>
        <v>项</v>
      </c>
    </row>
    <row r="179" s="248" customFormat="1" ht="36" customHeight="1" spans="1:7">
      <c r="A179" s="222">
        <v>2012903</v>
      </c>
      <c r="B179" s="217" t="s">
        <v>140</v>
      </c>
      <c r="C179" s="453">
        <v>0</v>
      </c>
      <c r="D179" s="451">
        <v>0</v>
      </c>
      <c r="E179" s="353" t="str">
        <f t="shared" si="11"/>
        <v/>
      </c>
      <c r="F179" s="452" t="str">
        <f t="shared" si="8"/>
        <v>否</v>
      </c>
      <c r="G179" s="197" t="str">
        <f t="shared" si="9"/>
        <v>项</v>
      </c>
    </row>
    <row r="180" s="248" customFormat="1" ht="36" customHeight="1" spans="1:7">
      <c r="A180" s="224">
        <v>2012906</v>
      </c>
      <c r="B180" s="217" t="s">
        <v>246</v>
      </c>
      <c r="C180" s="453">
        <v>0</v>
      </c>
      <c r="D180" s="451">
        <v>0</v>
      </c>
      <c r="E180" s="353" t="str">
        <f t="shared" si="11"/>
        <v/>
      </c>
      <c r="F180" s="452" t="str">
        <f t="shared" si="8"/>
        <v>否</v>
      </c>
      <c r="G180" s="197" t="str">
        <f t="shared" si="9"/>
        <v>项</v>
      </c>
    </row>
    <row r="181" s="248" customFormat="1" ht="36" customHeight="1" spans="1:7">
      <c r="A181" s="222">
        <v>2012950</v>
      </c>
      <c r="B181" s="217" t="s">
        <v>147</v>
      </c>
      <c r="C181" s="453">
        <v>0</v>
      </c>
      <c r="D181" s="451">
        <v>0</v>
      </c>
      <c r="E181" s="353" t="str">
        <f t="shared" si="11"/>
        <v/>
      </c>
      <c r="F181" s="452" t="str">
        <f t="shared" si="8"/>
        <v>否</v>
      </c>
      <c r="G181" s="197" t="str">
        <f t="shared" si="9"/>
        <v>项</v>
      </c>
    </row>
    <row r="182" s="248" customFormat="1" ht="36" customHeight="1" spans="1:7">
      <c r="A182" s="222">
        <v>2012999</v>
      </c>
      <c r="B182" s="217" t="s">
        <v>247</v>
      </c>
      <c r="C182" s="453">
        <v>149</v>
      </c>
      <c r="D182" s="454">
        <v>146</v>
      </c>
      <c r="E182" s="353">
        <f t="shared" si="11"/>
        <v>-0.02</v>
      </c>
      <c r="F182" s="452" t="str">
        <f t="shared" si="8"/>
        <v>是</v>
      </c>
      <c r="G182" s="197" t="str">
        <f t="shared" si="9"/>
        <v>项</v>
      </c>
    </row>
    <row r="183" ht="36" customHeight="1" spans="1:7">
      <c r="A183" s="222">
        <v>20131</v>
      </c>
      <c r="B183" s="217" t="s">
        <v>248</v>
      </c>
      <c r="C183" s="453">
        <f>SUM(C184:C189)</f>
        <v>2087</v>
      </c>
      <c r="D183" s="454">
        <f>SUM(D184:D189)</f>
        <v>1676</v>
      </c>
      <c r="E183" s="353">
        <f t="shared" si="11"/>
        <v>-0.197</v>
      </c>
      <c r="F183" s="452" t="str">
        <f t="shared" si="8"/>
        <v>是</v>
      </c>
      <c r="G183" s="197" t="str">
        <f t="shared" si="9"/>
        <v>款</v>
      </c>
    </row>
    <row r="184" s="248" customFormat="1" ht="36" customHeight="1" spans="1:7">
      <c r="A184" s="222">
        <v>2013101</v>
      </c>
      <c r="B184" s="217" t="s">
        <v>138</v>
      </c>
      <c r="C184" s="453">
        <v>1410</v>
      </c>
      <c r="D184" s="454">
        <v>1455</v>
      </c>
      <c r="E184" s="353">
        <f t="shared" si="11"/>
        <v>0.032</v>
      </c>
      <c r="F184" s="452" t="str">
        <f t="shared" si="8"/>
        <v>是</v>
      </c>
      <c r="G184" s="197" t="str">
        <f t="shared" si="9"/>
        <v>项</v>
      </c>
    </row>
    <row r="185" s="248" customFormat="1" ht="36" customHeight="1" spans="1:7">
      <c r="A185" s="222">
        <v>2013102</v>
      </c>
      <c r="B185" s="217" t="s">
        <v>139</v>
      </c>
      <c r="C185" s="453">
        <v>130</v>
      </c>
      <c r="D185" s="454">
        <v>199</v>
      </c>
      <c r="E185" s="353">
        <f t="shared" si="11"/>
        <v>0.531</v>
      </c>
      <c r="F185" s="452" t="str">
        <f t="shared" si="8"/>
        <v>是</v>
      </c>
      <c r="G185" s="197" t="str">
        <f t="shared" si="9"/>
        <v>项</v>
      </c>
    </row>
    <row r="186" s="248" customFormat="1" ht="36" customHeight="1" spans="1:7">
      <c r="A186" s="222">
        <v>2013103</v>
      </c>
      <c r="B186" s="217" t="s">
        <v>140</v>
      </c>
      <c r="C186" s="453">
        <v>0</v>
      </c>
      <c r="D186" s="451">
        <v>0</v>
      </c>
      <c r="E186" s="353" t="str">
        <f t="shared" si="11"/>
        <v/>
      </c>
      <c r="F186" s="452" t="str">
        <f t="shared" si="8"/>
        <v>否</v>
      </c>
      <c r="G186" s="197" t="str">
        <f t="shared" si="9"/>
        <v>项</v>
      </c>
    </row>
    <row r="187" s="248" customFormat="1" ht="36" customHeight="1" spans="1:7">
      <c r="A187" s="222">
        <v>2013105</v>
      </c>
      <c r="B187" s="217" t="s">
        <v>249</v>
      </c>
      <c r="C187" s="453">
        <v>0</v>
      </c>
      <c r="D187" s="451">
        <v>0</v>
      </c>
      <c r="E187" s="353" t="str">
        <f t="shared" si="11"/>
        <v/>
      </c>
      <c r="F187" s="452" t="str">
        <f t="shared" si="8"/>
        <v>否</v>
      </c>
      <c r="G187" s="197" t="str">
        <f t="shared" si="9"/>
        <v>项</v>
      </c>
    </row>
    <row r="188" s="248" customFormat="1" ht="36" customHeight="1" spans="1:7">
      <c r="A188" s="222">
        <v>2013150</v>
      </c>
      <c r="B188" s="217" t="s">
        <v>147</v>
      </c>
      <c r="C188" s="453">
        <v>0</v>
      </c>
      <c r="D188" s="451">
        <v>0</v>
      </c>
      <c r="E188" s="353" t="str">
        <f t="shared" si="11"/>
        <v/>
      </c>
      <c r="F188" s="452" t="str">
        <f t="shared" si="8"/>
        <v>否</v>
      </c>
      <c r="G188" s="197" t="str">
        <f t="shared" si="9"/>
        <v>项</v>
      </c>
    </row>
    <row r="189" s="248" customFormat="1" ht="36" customHeight="1" spans="1:7">
      <c r="A189" s="222">
        <v>2013199</v>
      </c>
      <c r="B189" s="217" t="s">
        <v>250</v>
      </c>
      <c r="C189" s="453">
        <v>547</v>
      </c>
      <c r="D189" s="454">
        <v>22</v>
      </c>
      <c r="E189" s="353">
        <f t="shared" si="11"/>
        <v>-0.96</v>
      </c>
      <c r="F189" s="452" t="str">
        <f t="shared" si="8"/>
        <v>是</v>
      </c>
      <c r="G189" s="197" t="str">
        <f t="shared" si="9"/>
        <v>项</v>
      </c>
    </row>
    <row r="190" ht="36" customHeight="1" spans="1:7">
      <c r="A190" s="222">
        <v>20132</v>
      </c>
      <c r="B190" s="217" t="s">
        <v>251</v>
      </c>
      <c r="C190" s="453">
        <f>SUM(C191:C196)</f>
        <v>694</v>
      </c>
      <c r="D190" s="454">
        <f>SUM(D191:D196)</f>
        <v>602</v>
      </c>
      <c r="E190" s="353">
        <f t="shared" si="11"/>
        <v>-0.133</v>
      </c>
      <c r="F190" s="452" t="str">
        <f t="shared" si="8"/>
        <v>是</v>
      </c>
      <c r="G190" s="197" t="str">
        <f t="shared" si="9"/>
        <v>款</v>
      </c>
    </row>
    <row r="191" s="248" customFormat="1" ht="36" customHeight="1" spans="1:7">
      <c r="A191" s="222">
        <v>2013201</v>
      </c>
      <c r="B191" s="217" t="s">
        <v>138</v>
      </c>
      <c r="C191" s="453">
        <v>368</v>
      </c>
      <c r="D191" s="454">
        <v>404</v>
      </c>
      <c r="E191" s="353">
        <f t="shared" si="11"/>
        <v>0.098</v>
      </c>
      <c r="F191" s="452" t="str">
        <f t="shared" si="8"/>
        <v>是</v>
      </c>
      <c r="G191" s="197" t="str">
        <f t="shared" si="9"/>
        <v>项</v>
      </c>
    </row>
    <row r="192" s="248" customFormat="1" ht="36" customHeight="1" spans="1:7">
      <c r="A192" s="222">
        <v>2013202</v>
      </c>
      <c r="B192" s="217" t="s">
        <v>139</v>
      </c>
      <c r="C192" s="453">
        <v>108</v>
      </c>
      <c r="D192" s="454">
        <v>148</v>
      </c>
      <c r="E192" s="353">
        <f t="shared" si="11"/>
        <v>0.37</v>
      </c>
      <c r="F192" s="452" t="str">
        <f t="shared" si="8"/>
        <v>是</v>
      </c>
      <c r="G192" s="197" t="str">
        <f t="shared" si="9"/>
        <v>项</v>
      </c>
    </row>
    <row r="193" s="248" customFormat="1" ht="36" customHeight="1" spans="1:7">
      <c r="A193" s="222">
        <v>2013203</v>
      </c>
      <c r="B193" s="217" t="s">
        <v>140</v>
      </c>
      <c r="C193" s="453">
        <v>0</v>
      </c>
      <c r="D193" s="451">
        <v>0</v>
      </c>
      <c r="E193" s="353" t="str">
        <f t="shared" si="11"/>
        <v/>
      </c>
      <c r="F193" s="452" t="str">
        <f t="shared" si="8"/>
        <v>否</v>
      </c>
      <c r="G193" s="197" t="str">
        <f t="shared" si="9"/>
        <v>项</v>
      </c>
    </row>
    <row r="194" s="248" customFormat="1" ht="36" customHeight="1" spans="1:7">
      <c r="A194" s="222">
        <v>2013204</v>
      </c>
      <c r="B194" s="217" t="s">
        <v>256</v>
      </c>
      <c r="C194" s="453">
        <v>0</v>
      </c>
      <c r="D194" s="451">
        <v>0</v>
      </c>
      <c r="E194" s="353" t="str">
        <f t="shared" si="11"/>
        <v/>
      </c>
      <c r="F194" s="452" t="str">
        <f t="shared" si="8"/>
        <v>否</v>
      </c>
      <c r="G194" s="197" t="str">
        <f t="shared" si="9"/>
        <v>项</v>
      </c>
    </row>
    <row r="195" s="248" customFormat="1" ht="36" customHeight="1" spans="1:7">
      <c r="A195" s="222">
        <v>2013250</v>
      </c>
      <c r="B195" s="217" t="s">
        <v>147</v>
      </c>
      <c r="C195" s="453">
        <v>0</v>
      </c>
      <c r="D195" s="451">
        <v>0</v>
      </c>
      <c r="E195" s="353" t="str">
        <f t="shared" si="11"/>
        <v/>
      </c>
      <c r="F195" s="452" t="str">
        <f t="shared" si="8"/>
        <v>否</v>
      </c>
      <c r="G195" s="197" t="str">
        <f t="shared" si="9"/>
        <v>项</v>
      </c>
    </row>
    <row r="196" s="248" customFormat="1" ht="36" customHeight="1" spans="1:7">
      <c r="A196" s="222">
        <v>2013299</v>
      </c>
      <c r="B196" s="217" t="s">
        <v>259</v>
      </c>
      <c r="C196" s="453">
        <v>218</v>
      </c>
      <c r="D196" s="454">
        <v>50</v>
      </c>
      <c r="E196" s="353">
        <f t="shared" si="11"/>
        <v>-0.771</v>
      </c>
      <c r="F196" s="452" t="str">
        <f t="shared" si="8"/>
        <v>是</v>
      </c>
      <c r="G196" s="197" t="str">
        <f t="shared" si="9"/>
        <v>项</v>
      </c>
    </row>
    <row r="197" ht="36" customHeight="1" spans="1:7">
      <c r="A197" s="222">
        <v>20133</v>
      </c>
      <c r="B197" s="217" t="s">
        <v>261</v>
      </c>
      <c r="C197" s="453">
        <f>SUM(C198:C203)</f>
        <v>919</v>
      </c>
      <c r="D197" s="454">
        <f>SUM(D198:D203)</f>
        <v>1015</v>
      </c>
      <c r="E197" s="353">
        <f t="shared" si="11"/>
        <v>0.104</v>
      </c>
      <c r="F197" s="452" t="str">
        <f t="shared" ref="F197:F260" si="12">IF(LEN(A197)=3,"是",IF(B197&lt;&gt;"",IF(SUM(C197:D197)&lt;&gt;0,"是","否"),"是"))</f>
        <v>是</v>
      </c>
      <c r="G197" s="197" t="str">
        <f t="shared" ref="G197:G260" si="13">IF(LEN(A197)=3,"类",IF(LEN(A197)=5,"款","项"))</f>
        <v>款</v>
      </c>
    </row>
    <row r="198" s="248" customFormat="1" ht="36" customHeight="1" spans="1:7">
      <c r="A198" s="222">
        <v>2013301</v>
      </c>
      <c r="B198" s="217" t="s">
        <v>138</v>
      </c>
      <c r="C198" s="453">
        <v>851</v>
      </c>
      <c r="D198" s="454">
        <v>1003</v>
      </c>
      <c r="E198" s="353">
        <f t="shared" si="11"/>
        <v>0.179</v>
      </c>
      <c r="F198" s="452" t="str">
        <f t="shared" si="12"/>
        <v>是</v>
      </c>
      <c r="G198" s="197" t="str">
        <f t="shared" si="13"/>
        <v>项</v>
      </c>
    </row>
    <row r="199" s="248" customFormat="1" ht="36" customHeight="1" spans="1:7">
      <c r="A199" s="222">
        <v>2013302</v>
      </c>
      <c r="B199" s="217" t="s">
        <v>139</v>
      </c>
      <c r="C199" s="453">
        <v>68</v>
      </c>
      <c r="D199" s="454">
        <v>12</v>
      </c>
      <c r="E199" s="353">
        <f t="shared" si="11"/>
        <v>-0.824</v>
      </c>
      <c r="F199" s="452" t="str">
        <f t="shared" si="12"/>
        <v>是</v>
      </c>
      <c r="G199" s="197" t="str">
        <f t="shared" si="13"/>
        <v>项</v>
      </c>
    </row>
    <row r="200" s="248" customFormat="1" ht="36" customHeight="1" spans="1:7">
      <c r="A200" s="222">
        <v>2013303</v>
      </c>
      <c r="B200" s="217" t="s">
        <v>140</v>
      </c>
      <c r="C200" s="453">
        <v>0</v>
      </c>
      <c r="D200" s="451">
        <v>0</v>
      </c>
      <c r="E200" s="353" t="str">
        <f t="shared" si="11"/>
        <v/>
      </c>
      <c r="F200" s="452" t="str">
        <f t="shared" si="12"/>
        <v>否</v>
      </c>
      <c r="G200" s="197" t="str">
        <f t="shared" si="13"/>
        <v>项</v>
      </c>
    </row>
    <row r="201" s="248" customFormat="1" ht="36" customHeight="1" spans="1:7">
      <c r="A201" s="222">
        <v>2013304</v>
      </c>
      <c r="B201" s="217" t="s">
        <v>265</v>
      </c>
      <c r="C201" s="453">
        <v>0</v>
      </c>
      <c r="D201" s="451">
        <v>0</v>
      </c>
      <c r="E201" s="353" t="str">
        <f t="shared" si="11"/>
        <v/>
      </c>
      <c r="F201" s="452" t="str">
        <f t="shared" si="12"/>
        <v>否</v>
      </c>
      <c r="G201" s="197" t="str">
        <f t="shared" si="13"/>
        <v>项</v>
      </c>
    </row>
    <row r="202" s="248" customFormat="1" ht="36" customHeight="1" spans="1:7">
      <c r="A202" s="222">
        <v>2013350</v>
      </c>
      <c r="B202" s="217" t="s">
        <v>147</v>
      </c>
      <c r="C202" s="453">
        <v>0</v>
      </c>
      <c r="D202" s="451">
        <v>0</v>
      </c>
      <c r="E202" s="353" t="str">
        <f t="shared" si="11"/>
        <v/>
      </c>
      <c r="F202" s="452" t="str">
        <f t="shared" si="12"/>
        <v>否</v>
      </c>
      <c r="G202" s="197" t="str">
        <f t="shared" si="13"/>
        <v>项</v>
      </c>
    </row>
    <row r="203" s="248" customFormat="1" ht="36" customHeight="1" spans="1:7">
      <c r="A203" s="222">
        <v>2013399</v>
      </c>
      <c r="B203" s="217" t="s">
        <v>266</v>
      </c>
      <c r="C203" s="453">
        <v>0</v>
      </c>
      <c r="D203" s="451">
        <v>0</v>
      </c>
      <c r="E203" s="353" t="str">
        <f t="shared" si="11"/>
        <v/>
      </c>
      <c r="F203" s="452" t="str">
        <f t="shared" si="12"/>
        <v>否</v>
      </c>
      <c r="G203" s="197" t="str">
        <f t="shared" si="13"/>
        <v>项</v>
      </c>
    </row>
    <row r="204" ht="36" customHeight="1" spans="1:7">
      <c r="A204" s="222">
        <v>20134</v>
      </c>
      <c r="B204" s="217" t="s">
        <v>267</v>
      </c>
      <c r="C204" s="453">
        <f>SUM(C205:C211)</f>
        <v>158</v>
      </c>
      <c r="D204" s="454">
        <f>SUM(D205:D211)</f>
        <v>180</v>
      </c>
      <c r="E204" s="353">
        <f t="shared" si="11"/>
        <v>0.139</v>
      </c>
      <c r="F204" s="452" t="str">
        <f t="shared" si="12"/>
        <v>是</v>
      </c>
      <c r="G204" s="197" t="str">
        <f t="shared" si="13"/>
        <v>款</v>
      </c>
    </row>
    <row r="205" s="248" customFormat="1" ht="36" customHeight="1" spans="1:7">
      <c r="A205" s="222">
        <v>2013401</v>
      </c>
      <c r="B205" s="217" t="s">
        <v>138</v>
      </c>
      <c r="C205" s="453">
        <v>152</v>
      </c>
      <c r="D205" s="454">
        <v>163</v>
      </c>
      <c r="E205" s="353">
        <f t="shared" si="11"/>
        <v>0.072</v>
      </c>
      <c r="F205" s="452" t="str">
        <f t="shared" si="12"/>
        <v>是</v>
      </c>
      <c r="G205" s="197" t="str">
        <f t="shared" si="13"/>
        <v>项</v>
      </c>
    </row>
    <row r="206" s="248" customFormat="1" ht="36" customHeight="1" spans="1:7">
      <c r="A206" s="222">
        <v>2013402</v>
      </c>
      <c r="B206" s="217" t="s">
        <v>139</v>
      </c>
      <c r="C206" s="453">
        <v>0</v>
      </c>
      <c r="D206" s="451">
        <v>0</v>
      </c>
      <c r="E206" s="353" t="str">
        <f t="shared" si="11"/>
        <v/>
      </c>
      <c r="F206" s="452" t="str">
        <f t="shared" si="12"/>
        <v>否</v>
      </c>
      <c r="G206" s="197" t="str">
        <f t="shared" si="13"/>
        <v>项</v>
      </c>
    </row>
    <row r="207" s="248" customFormat="1" ht="36" customHeight="1" spans="1:7">
      <c r="A207" s="222">
        <v>2013403</v>
      </c>
      <c r="B207" s="217" t="s">
        <v>140</v>
      </c>
      <c r="C207" s="453">
        <v>0</v>
      </c>
      <c r="D207" s="451">
        <v>0</v>
      </c>
      <c r="E207" s="353" t="str">
        <f t="shared" si="11"/>
        <v/>
      </c>
      <c r="F207" s="452" t="str">
        <f t="shared" si="12"/>
        <v>否</v>
      </c>
      <c r="G207" s="197" t="str">
        <f t="shared" si="13"/>
        <v>项</v>
      </c>
    </row>
    <row r="208" s="248" customFormat="1" ht="36" customHeight="1" spans="1:7">
      <c r="A208" s="222">
        <v>2013404</v>
      </c>
      <c r="B208" s="217" t="s">
        <v>268</v>
      </c>
      <c r="C208" s="453">
        <v>0</v>
      </c>
      <c r="D208" s="451">
        <v>0</v>
      </c>
      <c r="E208" s="353" t="str">
        <f t="shared" si="11"/>
        <v/>
      </c>
      <c r="F208" s="452" t="str">
        <f t="shared" si="12"/>
        <v>否</v>
      </c>
      <c r="G208" s="197" t="str">
        <f t="shared" si="13"/>
        <v>项</v>
      </c>
    </row>
    <row r="209" s="248" customFormat="1" ht="36" customHeight="1" spans="1:7">
      <c r="A209" s="222">
        <v>2013405</v>
      </c>
      <c r="B209" s="217" t="s">
        <v>269</v>
      </c>
      <c r="C209" s="453">
        <v>0</v>
      </c>
      <c r="D209" s="451">
        <v>0</v>
      </c>
      <c r="E209" s="353" t="str">
        <f t="shared" si="11"/>
        <v/>
      </c>
      <c r="F209" s="452" t="str">
        <f t="shared" si="12"/>
        <v>否</v>
      </c>
      <c r="G209" s="197" t="str">
        <f t="shared" si="13"/>
        <v>项</v>
      </c>
    </row>
    <row r="210" s="248" customFormat="1" ht="36" customHeight="1" spans="1:7">
      <c r="A210" s="222">
        <v>2013450</v>
      </c>
      <c r="B210" s="217" t="s">
        <v>147</v>
      </c>
      <c r="C210" s="453">
        <v>0</v>
      </c>
      <c r="D210" s="451">
        <v>0</v>
      </c>
      <c r="E210" s="353" t="str">
        <f t="shared" si="11"/>
        <v/>
      </c>
      <c r="F210" s="452" t="str">
        <f t="shared" si="12"/>
        <v>否</v>
      </c>
      <c r="G210" s="197" t="str">
        <f t="shared" si="13"/>
        <v>项</v>
      </c>
    </row>
    <row r="211" s="248" customFormat="1" ht="36" customHeight="1" spans="1:7">
      <c r="A211" s="222">
        <v>2013499</v>
      </c>
      <c r="B211" s="217" t="s">
        <v>270</v>
      </c>
      <c r="C211" s="453">
        <v>6</v>
      </c>
      <c r="D211" s="454">
        <v>17</v>
      </c>
      <c r="E211" s="353">
        <f t="shared" ref="E211:E274" si="14">IF(C211&gt;0,D211/C211-1,IF(C211&lt;0,-(D211/C211-1),""))</f>
        <v>1.833</v>
      </c>
      <c r="F211" s="452" t="str">
        <f t="shared" si="12"/>
        <v>是</v>
      </c>
      <c r="G211" s="197" t="str">
        <f t="shared" si="13"/>
        <v>项</v>
      </c>
    </row>
    <row r="212" ht="36" customHeight="1" spans="1:7">
      <c r="A212" s="222">
        <v>20135</v>
      </c>
      <c r="B212" s="217" t="s">
        <v>271</v>
      </c>
      <c r="C212" s="451">
        <f>SUM(C213:C217)</f>
        <v>0</v>
      </c>
      <c r="D212" s="451">
        <f>SUM(D213:D217)</f>
        <v>0</v>
      </c>
      <c r="E212" s="353" t="str">
        <f t="shared" si="14"/>
        <v/>
      </c>
      <c r="F212" s="452" t="str">
        <f t="shared" si="12"/>
        <v>否</v>
      </c>
      <c r="G212" s="197" t="str">
        <f t="shared" si="13"/>
        <v>款</v>
      </c>
    </row>
    <row r="213" s="248" customFormat="1" ht="36" customHeight="1" spans="1:7">
      <c r="A213" s="222">
        <v>2013501</v>
      </c>
      <c r="B213" s="217" t="s">
        <v>138</v>
      </c>
      <c r="C213" s="453">
        <v>0</v>
      </c>
      <c r="D213" s="451">
        <v>0</v>
      </c>
      <c r="E213" s="353" t="str">
        <f t="shared" si="14"/>
        <v/>
      </c>
      <c r="F213" s="452" t="str">
        <f t="shared" si="12"/>
        <v>否</v>
      </c>
      <c r="G213" s="197" t="str">
        <f t="shared" si="13"/>
        <v>项</v>
      </c>
    </row>
    <row r="214" s="248" customFormat="1" ht="36" customHeight="1" spans="1:7">
      <c r="A214" s="222">
        <v>2013502</v>
      </c>
      <c r="B214" s="217" t="s">
        <v>139</v>
      </c>
      <c r="C214" s="453">
        <v>0</v>
      </c>
      <c r="D214" s="451">
        <v>0</v>
      </c>
      <c r="E214" s="353" t="str">
        <f t="shared" si="14"/>
        <v/>
      </c>
      <c r="F214" s="452" t="str">
        <f t="shared" si="12"/>
        <v>否</v>
      </c>
      <c r="G214" s="197" t="str">
        <f t="shared" si="13"/>
        <v>项</v>
      </c>
    </row>
    <row r="215" s="248" customFormat="1" ht="36" customHeight="1" spans="1:7">
      <c r="A215" s="222">
        <v>2013503</v>
      </c>
      <c r="B215" s="217" t="s">
        <v>140</v>
      </c>
      <c r="C215" s="453">
        <v>0</v>
      </c>
      <c r="D215" s="451">
        <v>0</v>
      </c>
      <c r="E215" s="353" t="str">
        <f t="shared" si="14"/>
        <v/>
      </c>
      <c r="F215" s="452" t="str">
        <f t="shared" si="12"/>
        <v>否</v>
      </c>
      <c r="G215" s="197" t="str">
        <f t="shared" si="13"/>
        <v>项</v>
      </c>
    </row>
    <row r="216" s="248" customFormat="1" ht="36" customHeight="1" spans="1:7">
      <c r="A216" s="222">
        <v>2013550</v>
      </c>
      <c r="B216" s="217" t="s">
        <v>147</v>
      </c>
      <c r="C216" s="453">
        <v>0</v>
      </c>
      <c r="D216" s="451">
        <v>0</v>
      </c>
      <c r="E216" s="353" t="str">
        <f t="shared" si="14"/>
        <v/>
      </c>
      <c r="F216" s="452" t="str">
        <f t="shared" si="12"/>
        <v>否</v>
      </c>
      <c r="G216" s="197" t="str">
        <f t="shared" si="13"/>
        <v>项</v>
      </c>
    </row>
    <row r="217" s="248" customFormat="1" ht="36" customHeight="1" spans="1:7">
      <c r="A217" s="222">
        <v>2013599</v>
      </c>
      <c r="B217" s="217" t="s">
        <v>272</v>
      </c>
      <c r="C217" s="453">
        <v>0</v>
      </c>
      <c r="D217" s="451">
        <v>0</v>
      </c>
      <c r="E217" s="353" t="str">
        <f t="shared" si="14"/>
        <v/>
      </c>
      <c r="F217" s="452" t="str">
        <f t="shared" si="12"/>
        <v>否</v>
      </c>
      <c r="G217" s="197" t="str">
        <f t="shared" si="13"/>
        <v>项</v>
      </c>
    </row>
    <row r="218" ht="36" customHeight="1" spans="1:7">
      <c r="A218" s="222">
        <v>20136</v>
      </c>
      <c r="B218" s="217" t="s">
        <v>273</v>
      </c>
      <c r="C218" s="453">
        <f>SUM(C219:C223)</f>
        <v>167</v>
      </c>
      <c r="D218" s="454">
        <f>SUM(D219:D223)</f>
        <v>166</v>
      </c>
      <c r="E218" s="353">
        <f t="shared" si="14"/>
        <v>-0.006</v>
      </c>
      <c r="F218" s="452" t="str">
        <f t="shared" si="12"/>
        <v>是</v>
      </c>
      <c r="G218" s="197" t="str">
        <f t="shared" si="13"/>
        <v>款</v>
      </c>
    </row>
    <row r="219" s="248" customFormat="1" ht="36" customHeight="1" spans="1:7">
      <c r="A219" s="222">
        <v>2013601</v>
      </c>
      <c r="B219" s="217" t="s">
        <v>138</v>
      </c>
      <c r="C219" s="453">
        <v>149</v>
      </c>
      <c r="D219" s="454">
        <v>153</v>
      </c>
      <c r="E219" s="353">
        <f t="shared" si="14"/>
        <v>0.027</v>
      </c>
      <c r="F219" s="452" t="str">
        <f t="shared" si="12"/>
        <v>是</v>
      </c>
      <c r="G219" s="197" t="str">
        <f t="shared" si="13"/>
        <v>项</v>
      </c>
    </row>
    <row r="220" s="248" customFormat="1" ht="36" customHeight="1" spans="1:7">
      <c r="A220" s="222">
        <v>2013602</v>
      </c>
      <c r="B220" s="217" t="s">
        <v>139</v>
      </c>
      <c r="C220" s="453">
        <v>18</v>
      </c>
      <c r="D220" s="454">
        <v>13</v>
      </c>
      <c r="E220" s="353">
        <f t="shared" si="14"/>
        <v>-0.278</v>
      </c>
      <c r="F220" s="452" t="str">
        <f t="shared" si="12"/>
        <v>是</v>
      </c>
      <c r="G220" s="197" t="str">
        <f t="shared" si="13"/>
        <v>项</v>
      </c>
    </row>
    <row r="221" s="248" customFormat="1" ht="36" customHeight="1" spans="1:7">
      <c r="A221" s="222">
        <v>2013603</v>
      </c>
      <c r="B221" s="217" t="s">
        <v>140</v>
      </c>
      <c r="C221" s="453">
        <v>0</v>
      </c>
      <c r="D221" s="451">
        <v>0</v>
      </c>
      <c r="E221" s="353" t="str">
        <f t="shared" si="14"/>
        <v/>
      </c>
      <c r="F221" s="452" t="str">
        <f t="shared" si="12"/>
        <v>否</v>
      </c>
      <c r="G221" s="197" t="str">
        <f t="shared" si="13"/>
        <v>项</v>
      </c>
    </row>
    <row r="222" s="248" customFormat="1" ht="36" customHeight="1" spans="1:7">
      <c r="A222" s="222">
        <v>2013650</v>
      </c>
      <c r="B222" s="217" t="s">
        <v>147</v>
      </c>
      <c r="C222" s="453">
        <v>0</v>
      </c>
      <c r="D222" s="451">
        <v>0</v>
      </c>
      <c r="E222" s="353" t="str">
        <f t="shared" si="14"/>
        <v/>
      </c>
      <c r="F222" s="452" t="str">
        <f t="shared" si="12"/>
        <v>否</v>
      </c>
      <c r="G222" s="197" t="str">
        <f t="shared" si="13"/>
        <v>项</v>
      </c>
    </row>
    <row r="223" s="248" customFormat="1" ht="36" customHeight="1" spans="1:7">
      <c r="A223" s="222">
        <v>2013699</v>
      </c>
      <c r="B223" s="217" t="s">
        <v>274</v>
      </c>
      <c r="C223" s="453">
        <v>0</v>
      </c>
      <c r="D223" s="451">
        <v>0</v>
      </c>
      <c r="E223" s="353" t="str">
        <f t="shared" si="14"/>
        <v/>
      </c>
      <c r="F223" s="452" t="str">
        <f t="shared" si="12"/>
        <v>否</v>
      </c>
      <c r="G223" s="197" t="str">
        <f t="shared" si="13"/>
        <v>项</v>
      </c>
    </row>
    <row r="224" ht="36" customHeight="1" spans="1:7">
      <c r="A224" s="222">
        <v>20137</v>
      </c>
      <c r="B224" s="217" t="s">
        <v>275</v>
      </c>
      <c r="C224" s="451">
        <f>SUM(C225:C230)</f>
        <v>0</v>
      </c>
      <c r="D224" s="451">
        <f>SUM(D225:D230)</f>
        <v>0</v>
      </c>
      <c r="E224" s="353" t="str">
        <f t="shared" si="14"/>
        <v/>
      </c>
      <c r="F224" s="452" t="str">
        <f t="shared" si="12"/>
        <v>否</v>
      </c>
      <c r="G224" s="197" t="str">
        <f t="shared" si="13"/>
        <v>款</v>
      </c>
    </row>
    <row r="225" s="248" customFormat="1" ht="36" customHeight="1" spans="1:7">
      <c r="A225" s="222">
        <v>2013701</v>
      </c>
      <c r="B225" s="217" t="s">
        <v>138</v>
      </c>
      <c r="C225" s="453">
        <v>0</v>
      </c>
      <c r="D225" s="451">
        <v>0</v>
      </c>
      <c r="E225" s="353" t="str">
        <f t="shared" si="14"/>
        <v/>
      </c>
      <c r="F225" s="452" t="str">
        <f t="shared" si="12"/>
        <v>否</v>
      </c>
      <c r="G225" s="197" t="str">
        <f t="shared" si="13"/>
        <v>项</v>
      </c>
    </row>
    <row r="226" s="248" customFormat="1" ht="36" customHeight="1" spans="1:7">
      <c r="A226" s="222">
        <v>2013702</v>
      </c>
      <c r="B226" s="217" t="s">
        <v>139</v>
      </c>
      <c r="C226" s="453">
        <v>0</v>
      </c>
      <c r="D226" s="451">
        <v>0</v>
      </c>
      <c r="E226" s="353" t="str">
        <f t="shared" si="14"/>
        <v/>
      </c>
      <c r="F226" s="452" t="str">
        <f t="shared" si="12"/>
        <v>否</v>
      </c>
      <c r="G226" s="197" t="str">
        <f t="shared" si="13"/>
        <v>项</v>
      </c>
    </row>
    <row r="227" s="248" customFormat="1" ht="36" customHeight="1" spans="1:7">
      <c r="A227" s="222">
        <v>2013703</v>
      </c>
      <c r="B227" s="217" t="s">
        <v>140</v>
      </c>
      <c r="C227" s="453">
        <v>0</v>
      </c>
      <c r="D227" s="451">
        <v>0</v>
      </c>
      <c r="E227" s="353" t="str">
        <f t="shared" si="14"/>
        <v/>
      </c>
      <c r="F227" s="452" t="str">
        <f t="shared" si="12"/>
        <v>否</v>
      </c>
      <c r="G227" s="197" t="str">
        <f t="shared" si="13"/>
        <v>项</v>
      </c>
    </row>
    <row r="228" s="248" customFormat="1" ht="36" customHeight="1" spans="1:7">
      <c r="A228" s="222">
        <v>2013704</v>
      </c>
      <c r="B228" s="217" t="s">
        <v>276</v>
      </c>
      <c r="C228" s="453">
        <v>0</v>
      </c>
      <c r="D228" s="451">
        <v>0</v>
      </c>
      <c r="E228" s="353" t="str">
        <f t="shared" si="14"/>
        <v/>
      </c>
      <c r="F228" s="452" t="str">
        <f t="shared" si="12"/>
        <v>否</v>
      </c>
      <c r="G228" s="197" t="str">
        <f t="shared" si="13"/>
        <v>项</v>
      </c>
    </row>
    <row r="229" s="248" customFormat="1" ht="36" customHeight="1" spans="1:7">
      <c r="A229" s="222">
        <v>2013750</v>
      </c>
      <c r="B229" s="217" t="s">
        <v>147</v>
      </c>
      <c r="C229" s="453">
        <v>0</v>
      </c>
      <c r="D229" s="451">
        <v>0</v>
      </c>
      <c r="E229" s="353" t="str">
        <f t="shared" si="14"/>
        <v/>
      </c>
      <c r="F229" s="452" t="str">
        <f t="shared" si="12"/>
        <v>否</v>
      </c>
      <c r="G229" s="197" t="str">
        <f t="shared" si="13"/>
        <v>项</v>
      </c>
    </row>
    <row r="230" s="248" customFormat="1" ht="36" customHeight="1" spans="1:7">
      <c r="A230" s="222">
        <v>2013799</v>
      </c>
      <c r="B230" s="217" t="s">
        <v>277</v>
      </c>
      <c r="C230" s="453">
        <v>0</v>
      </c>
      <c r="D230" s="451">
        <v>0</v>
      </c>
      <c r="E230" s="353" t="str">
        <f t="shared" si="14"/>
        <v/>
      </c>
      <c r="F230" s="452" t="str">
        <f t="shared" si="12"/>
        <v>否</v>
      </c>
      <c r="G230" s="197" t="str">
        <f t="shared" si="13"/>
        <v>项</v>
      </c>
    </row>
    <row r="231" ht="36" customHeight="1" spans="1:7">
      <c r="A231" s="222">
        <v>20138</v>
      </c>
      <c r="B231" s="217" t="s">
        <v>278</v>
      </c>
      <c r="C231" s="453">
        <f>SUM(C232:C245)</f>
        <v>1016</v>
      </c>
      <c r="D231" s="454">
        <f>SUM(D232:D245)</f>
        <v>1049</v>
      </c>
      <c r="E231" s="353">
        <f t="shared" si="14"/>
        <v>0.032</v>
      </c>
      <c r="F231" s="452" t="str">
        <f t="shared" si="12"/>
        <v>是</v>
      </c>
      <c r="G231" s="197" t="str">
        <f t="shared" si="13"/>
        <v>款</v>
      </c>
    </row>
    <row r="232" s="248" customFormat="1" ht="36" customHeight="1" spans="1:7">
      <c r="A232" s="222">
        <v>2013801</v>
      </c>
      <c r="B232" s="217" t="s">
        <v>138</v>
      </c>
      <c r="C232" s="453">
        <v>986</v>
      </c>
      <c r="D232" s="454">
        <v>994</v>
      </c>
      <c r="E232" s="353">
        <f t="shared" si="14"/>
        <v>0.008</v>
      </c>
      <c r="F232" s="452" t="str">
        <f t="shared" si="12"/>
        <v>是</v>
      </c>
      <c r="G232" s="197" t="str">
        <f t="shared" si="13"/>
        <v>项</v>
      </c>
    </row>
    <row r="233" s="248" customFormat="1" ht="36" customHeight="1" spans="1:7">
      <c r="A233" s="222">
        <v>2013802</v>
      </c>
      <c r="B233" s="217" t="s">
        <v>139</v>
      </c>
      <c r="C233" s="453">
        <v>0</v>
      </c>
      <c r="D233" s="451">
        <v>0</v>
      </c>
      <c r="E233" s="353" t="str">
        <f t="shared" si="14"/>
        <v/>
      </c>
      <c r="F233" s="452" t="str">
        <f t="shared" si="12"/>
        <v>否</v>
      </c>
      <c r="G233" s="197" t="str">
        <f t="shared" si="13"/>
        <v>项</v>
      </c>
    </row>
    <row r="234" s="248" customFormat="1" ht="36" customHeight="1" spans="1:7">
      <c r="A234" s="222">
        <v>2013803</v>
      </c>
      <c r="B234" s="217" t="s">
        <v>140</v>
      </c>
      <c r="C234" s="453">
        <v>0</v>
      </c>
      <c r="D234" s="451">
        <v>0</v>
      </c>
      <c r="E234" s="353" t="str">
        <f t="shared" si="14"/>
        <v/>
      </c>
      <c r="F234" s="452" t="str">
        <f t="shared" si="12"/>
        <v>否</v>
      </c>
      <c r="G234" s="197" t="str">
        <f t="shared" si="13"/>
        <v>项</v>
      </c>
    </row>
    <row r="235" s="248" customFormat="1" ht="36" customHeight="1" spans="1:7">
      <c r="A235" s="222">
        <v>2013804</v>
      </c>
      <c r="B235" s="217" t="s">
        <v>279</v>
      </c>
      <c r="C235" s="453">
        <v>0</v>
      </c>
      <c r="D235" s="451">
        <v>0</v>
      </c>
      <c r="E235" s="353" t="str">
        <f t="shared" si="14"/>
        <v/>
      </c>
      <c r="F235" s="452" t="str">
        <f t="shared" si="12"/>
        <v>否</v>
      </c>
      <c r="G235" s="197" t="str">
        <f t="shared" si="13"/>
        <v>项</v>
      </c>
    </row>
    <row r="236" s="248" customFormat="1" ht="36" customHeight="1" spans="1:7">
      <c r="A236" s="222">
        <v>2013805</v>
      </c>
      <c r="B236" s="217" t="s">
        <v>280</v>
      </c>
      <c r="C236" s="453">
        <v>15</v>
      </c>
      <c r="D236" s="454">
        <v>10</v>
      </c>
      <c r="E236" s="353">
        <f t="shared" si="14"/>
        <v>-0.333</v>
      </c>
      <c r="F236" s="452" t="str">
        <f t="shared" si="12"/>
        <v>是</v>
      </c>
      <c r="G236" s="197" t="str">
        <f t="shared" si="13"/>
        <v>项</v>
      </c>
    </row>
    <row r="237" s="248" customFormat="1" ht="36" customHeight="1" spans="1:7">
      <c r="A237" s="222">
        <v>2013808</v>
      </c>
      <c r="B237" s="217" t="s">
        <v>179</v>
      </c>
      <c r="C237" s="453">
        <v>5</v>
      </c>
      <c r="D237" s="454">
        <v>2</v>
      </c>
      <c r="E237" s="353">
        <f t="shared" si="14"/>
        <v>-0.6</v>
      </c>
      <c r="F237" s="452" t="str">
        <f t="shared" si="12"/>
        <v>是</v>
      </c>
      <c r="G237" s="197" t="str">
        <f t="shared" si="13"/>
        <v>项</v>
      </c>
    </row>
    <row r="238" s="248" customFormat="1" ht="36" customHeight="1" spans="1:7">
      <c r="A238" s="222">
        <v>2013810</v>
      </c>
      <c r="B238" s="217" t="s">
        <v>281</v>
      </c>
      <c r="C238" s="453">
        <v>0</v>
      </c>
      <c r="D238" s="454">
        <v>9</v>
      </c>
      <c r="E238" s="353" t="str">
        <f t="shared" si="14"/>
        <v/>
      </c>
      <c r="F238" s="452" t="str">
        <f t="shared" si="12"/>
        <v>是</v>
      </c>
      <c r="G238" s="197" t="str">
        <f t="shared" si="13"/>
        <v>项</v>
      </c>
    </row>
    <row r="239" s="248" customFormat="1" ht="36" customHeight="1" spans="1:7">
      <c r="A239" s="222">
        <v>2013812</v>
      </c>
      <c r="B239" s="217" t="s">
        <v>282</v>
      </c>
      <c r="C239" s="453">
        <v>0</v>
      </c>
      <c r="D239" s="454">
        <v>2</v>
      </c>
      <c r="E239" s="353" t="str">
        <f t="shared" si="14"/>
        <v/>
      </c>
      <c r="F239" s="452" t="str">
        <f t="shared" si="12"/>
        <v>是</v>
      </c>
      <c r="G239" s="197" t="str">
        <f t="shared" si="13"/>
        <v>项</v>
      </c>
    </row>
    <row r="240" s="248" customFormat="1" ht="36" customHeight="1" spans="1:7">
      <c r="A240" s="222">
        <v>2013813</v>
      </c>
      <c r="B240" s="217" t="s">
        <v>283</v>
      </c>
      <c r="C240" s="453">
        <v>0</v>
      </c>
      <c r="D240" s="451">
        <v>0</v>
      </c>
      <c r="E240" s="353" t="str">
        <f t="shared" si="14"/>
        <v/>
      </c>
      <c r="F240" s="452" t="str">
        <f t="shared" si="12"/>
        <v>否</v>
      </c>
      <c r="G240" s="197" t="str">
        <f t="shared" si="13"/>
        <v>项</v>
      </c>
    </row>
    <row r="241" s="248" customFormat="1" ht="36" customHeight="1" spans="1:7">
      <c r="A241" s="222">
        <v>2013814</v>
      </c>
      <c r="B241" s="217" t="s">
        <v>284</v>
      </c>
      <c r="C241" s="453">
        <v>0</v>
      </c>
      <c r="D241" s="451">
        <v>0</v>
      </c>
      <c r="E241" s="353" t="str">
        <f t="shared" si="14"/>
        <v/>
      </c>
      <c r="F241" s="452" t="str">
        <f t="shared" si="12"/>
        <v>否</v>
      </c>
      <c r="G241" s="197" t="str">
        <f t="shared" si="13"/>
        <v>项</v>
      </c>
    </row>
    <row r="242" s="248" customFormat="1" ht="36" customHeight="1" spans="1:7">
      <c r="A242" s="222">
        <v>2013815</v>
      </c>
      <c r="B242" s="217" t="s">
        <v>285</v>
      </c>
      <c r="C242" s="453">
        <v>0</v>
      </c>
      <c r="D242" s="451">
        <v>0</v>
      </c>
      <c r="E242" s="353" t="str">
        <f t="shared" si="14"/>
        <v/>
      </c>
      <c r="F242" s="452" t="str">
        <f t="shared" si="12"/>
        <v>否</v>
      </c>
      <c r="G242" s="197" t="str">
        <f t="shared" si="13"/>
        <v>项</v>
      </c>
    </row>
    <row r="243" s="248" customFormat="1" ht="36" customHeight="1" spans="1:7">
      <c r="A243" s="222">
        <v>2013816</v>
      </c>
      <c r="B243" s="217" t="s">
        <v>286</v>
      </c>
      <c r="C243" s="453">
        <v>0</v>
      </c>
      <c r="D243" s="454">
        <v>19</v>
      </c>
      <c r="E243" s="353" t="str">
        <f t="shared" si="14"/>
        <v/>
      </c>
      <c r="F243" s="452" t="str">
        <f t="shared" si="12"/>
        <v>是</v>
      </c>
      <c r="G243" s="197" t="str">
        <f t="shared" si="13"/>
        <v>项</v>
      </c>
    </row>
    <row r="244" s="248" customFormat="1" ht="36" customHeight="1" spans="1:7">
      <c r="A244" s="222">
        <v>2013850</v>
      </c>
      <c r="B244" s="217" t="s">
        <v>147</v>
      </c>
      <c r="C244" s="453">
        <v>0</v>
      </c>
      <c r="D244" s="451">
        <v>0</v>
      </c>
      <c r="E244" s="353" t="str">
        <f t="shared" si="14"/>
        <v/>
      </c>
      <c r="F244" s="452" t="str">
        <f t="shared" si="12"/>
        <v>否</v>
      </c>
      <c r="G244" s="197" t="str">
        <f t="shared" si="13"/>
        <v>项</v>
      </c>
    </row>
    <row r="245" s="248" customFormat="1" ht="36" customHeight="1" spans="1:7">
      <c r="A245" s="222">
        <v>2013899</v>
      </c>
      <c r="B245" s="217" t="s">
        <v>287</v>
      </c>
      <c r="C245" s="453">
        <v>10</v>
      </c>
      <c r="D245" s="454">
        <v>13</v>
      </c>
      <c r="E245" s="353">
        <f t="shared" si="14"/>
        <v>0.3</v>
      </c>
      <c r="F245" s="452" t="str">
        <f t="shared" si="12"/>
        <v>是</v>
      </c>
      <c r="G245" s="197" t="str">
        <f t="shared" si="13"/>
        <v>项</v>
      </c>
    </row>
    <row r="246" ht="36" customHeight="1" spans="1:7">
      <c r="A246" s="222">
        <v>20199</v>
      </c>
      <c r="B246" s="217" t="s">
        <v>288</v>
      </c>
      <c r="C246" s="453">
        <f>SUM(C247:C248)</f>
        <v>230</v>
      </c>
      <c r="D246" s="454">
        <f>SUM(D247:D248)</f>
        <v>352</v>
      </c>
      <c r="E246" s="353">
        <f t="shared" si="14"/>
        <v>0.53</v>
      </c>
      <c r="F246" s="452" t="str">
        <f t="shared" si="12"/>
        <v>是</v>
      </c>
      <c r="G246" s="197" t="str">
        <f t="shared" si="13"/>
        <v>款</v>
      </c>
    </row>
    <row r="247" s="248" customFormat="1" ht="36" customHeight="1" spans="1:7">
      <c r="A247" s="222">
        <v>2019901</v>
      </c>
      <c r="B247" s="217" t="s">
        <v>289</v>
      </c>
      <c r="C247" s="453">
        <v>0</v>
      </c>
      <c r="D247" s="451">
        <v>0</v>
      </c>
      <c r="E247" s="353" t="str">
        <f t="shared" si="14"/>
        <v/>
      </c>
      <c r="F247" s="452" t="str">
        <f t="shared" si="12"/>
        <v>否</v>
      </c>
      <c r="G247" s="197" t="str">
        <f t="shared" si="13"/>
        <v>项</v>
      </c>
    </row>
    <row r="248" s="248" customFormat="1" ht="36" customHeight="1" spans="1:7">
      <c r="A248" s="222">
        <v>2019999</v>
      </c>
      <c r="B248" s="217" t="s">
        <v>290</v>
      </c>
      <c r="C248" s="453">
        <v>230</v>
      </c>
      <c r="D248" s="454">
        <v>352</v>
      </c>
      <c r="E248" s="353">
        <f t="shared" si="14"/>
        <v>0.53</v>
      </c>
      <c r="F248" s="452" t="str">
        <f t="shared" si="12"/>
        <v>是</v>
      </c>
      <c r="G248" s="197" t="str">
        <f t="shared" si="13"/>
        <v>项</v>
      </c>
    </row>
    <row r="249" ht="36" customHeight="1" spans="1:7">
      <c r="A249" s="223">
        <v>202</v>
      </c>
      <c r="B249" s="211" t="s">
        <v>80</v>
      </c>
      <c r="C249" s="451">
        <f>SUM(C250:C251)</f>
        <v>0</v>
      </c>
      <c r="D249" s="382">
        <f>SUM(D250:D251)</f>
        <v>0</v>
      </c>
      <c r="E249" s="351" t="str">
        <f t="shared" si="14"/>
        <v/>
      </c>
      <c r="F249" s="452" t="str">
        <f t="shared" si="12"/>
        <v>是</v>
      </c>
      <c r="G249" s="197" t="str">
        <f t="shared" si="13"/>
        <v>类</v>
      </c>
    </row>
    <row r="250" s="248" customFormat="1" ht="36" customHeight="1" spans="1:7">
      <c r="A250" s="222">
        <v>20205</v>
      </c>
      <c r="B250" s="217" t="s">
        <v>291</v>
      </c>
      <c r="C250" s="451"/>
      <c r="D250" s="451"/>
      <c r="E250" s="353" t="str">
        <f t="shared" si="14"/>
        <v/>
      </c>
      <c r="F250" s="452" t="str">
        <f t="shared" si="12"/>
        <v>否</v>
      </c>
      <c r="G250" s="197" t="str">
        <f t="shared" si="13"/>
        <v>款</v>
      </c>
    </row>
    <row r="251" s="248" customFormat="1" ht="36" customHeight="1" spans="1:7">
      <c r="A251" s="222">
        <v>20299</v>
      </c>
      <c r="B251" s="217" t="s">
        <v>292</v>
      </c>
      <c r="C251" s="451"/>
      <c r="D251" s="451"/>
      <c r="E251" s="353" t="str">
        <f t="shared" si="14"/>
        <v/>
      </c>
      <c r="F251" s="452" t="str">
        <f t="shared" si="12"/>
        <v>否</v>
      </c>
      <c r="G251" s="197" t="str">
        <f t="shared" si="13"/>
        <v>款</v>
      </c>
    </row>
    <row r="252" ht="36" customHeight="1" spans="1:7">
      <c r="A252" s="223">
        <v>203</v>
      </c>
      <c r="B252" s="211" t="s">
        <v>82</v>
      </c>
      <c r="C252" s="451">
        <f>SUM(C253,C257,C259,C261,C271)</f>
        <v>195</v>
      </c>
      <c r="D252" s="382">
        <f>SUM(D253,D257,D259,D261,D271)</f>
        <v>195</v>
      </c>
      <c r="E252" s="351">
        <f t="shared" si="14"/>
        <v>0</v>
      </c>
      <c r="F252" s="452" t="str">
        <f t="shared" si="12"/>
        <v>是</v>
      </c>
      <c r="G252" s="197" t="str">
        <f t="shared" si="13"/>
        <v>类</v>
      </c>
    </row>
    <row r="253" ht="36" customHeight="1" spans="1:7">
      <c r="A253" s="229">
        <v>20301</v>
      </c>
      <c r="B253" s="225" t="s">
        <v>1591</v>
      </c>
      <c r="C253" s="451">
        <f>SUM(C254:C256)</f>
        <v>0</v>
      </c>
      <c r="D253" s="451">
        <f>SUM(D254:D256)</f>
        <v>0</v>
      </c>
      <c r="E253" s="353" t="str">
        <f t="shared" si="14"/>
        <v/>
      </c>
      <c r="F253" s="452" t="str">
        <f t="shared" si="12"/>
        <v>否</v>
      </c>
      <c r="G253" s="197" t="str">
        <f t="shared" si="13"/>
        <v>款</v>
      </c>
    </row>
    <row r="254" s="248" customFormat="1" ht="36" customHeight="1" spans="1:7">
      <c r="A254" s="229">
        <v>2030101</v>
      </c>
      <c r="B254" s="217" t="s">
        <v>294</v>
      </c>
      <c r="C254" s="453">
        <v>0</v>
      </c>
      <c r="D254" s="451">
        <v>0</v>
      </c>
      <c r="E254" s="353" t="str">
        <f t="shared" si="14"/>
        <v/>
      </c>
      <c r="F254" s="452" t="str">
        <f t="shared" si="12"/>
        <v>否</v>
      </c>
      <c r="G254" s="197" t="str">
        <f t="shared" si="13"/>
        <v>项</v>
      </c>
    </row>
    <row r="255" s="248" customFormat="1" ht="36" customHeight="1" spans="1:7">
      <c r="A255" s="229">
        <v>2030102</v>
      </c>
      <c r="B255" s="225" t="s">
        <v>1592</v>
      </c>
      <c r="C255" s="453"/>
      <c r="D255" s="451">
        <v>0</v>
      </c>
      <c r="E255" s="353" t="str">
        <f t="shared" si="14"/>
        <v/>
      </c>
      <c r="F255" s="452" t="str">
        <f t="shared" si="12"/>
        <v>否</v>
      </c>
      <c r="G255" s="197" t="str">
        <f t="shared" si="13"/>
        <v>项</v>
      </c>
    </row>
    <row r="256" s="248" customFormat="1" ht="36" customHeight="1" spans="1:7">
      <c r="A256" s="229">
        <v>2030199</v>
      </c>
      <c r="B256" s="225" t="s">
        <v>1593</v>
      </c>
      <c r="C256" s="453"/>
      <c r="D256" s="451">
        <v>0</v>
      </c>
      <c r="E256" s="353" t="str">
        <f t="shared" si="14"/>
        <v/>
      </c>
      <c r="F256" s="452" t="str">
        <f t="shared" si="12"/>
        <v>否</v>
      </c>
      <c r="G256" s="197" t="str">
        <f t="shared" si="13"/>
        <v>项</v>
      </c>
    </row>
    <row r="257" s="248" customFormat="1" ht="36" customHeight="1" spans="1:7">
      <c r="A257" s="229">
        <v>20304</v>
      </c>
      <c r="B257" s="217" t="s">
        <v>1594</v>
      </c>
      <c r="C257" s="451">
        <f>C258</f>
        <v>0</v>
      </c>
      <c r="D257" s="451">
        <f>D258</f>
        <v>0</v>
      </c>
      <c r="E257" s="353" t="str">
        <f t="shared" si="14"/>
        <v/>
      </c>
      <c r="F257" s="452" t="str">
        <f t="shared" si="12"/>
        <v>否</v>
      </c>
      <c r="G257" s="197" t="str">
        <f t="shared" si="13"/>
        <v>款</v>
      </c>
    </row>
    <row r="258" s="248" customFormat="1" ht="36" customHeight="1" spans="1:7">
      <c r="A258" s="229">
        <v>2030401</v>
      </c>
      <c r="B258" s="217" t="s">
        <v>296</v>
      </c>
      <c r="C258" s="453">
        <v>0</v>
      </c>
      <c r="D258" s="451">
        <v>0</v>
      </c>
      <c r="E258" s="353" t="str">
        <f t="shared" si="14"/>
        <v/>
      </c>
      <c r="F258" s="452" t="str">
        <f t="shared" si="12"/>
        <v>否</v>
      </c>
      <c r="G258" s="197" t="str">
        <f t="shared" si="13"/>
        <v>项</v>
      </c>
    </row>
    <row r="259" s="248" customFormat="1" ht="36" customHeight="1" spans="1:7">
      <c r="A259" s="229">
        <v>20305</v>
      </c>
      <c r="B259" s="217" t="s">
        <v>1595</v>
      </c>
      <c r="C259" s="451">
        <f>C260</f>
        <v>0</v>
      </c>
      <c r="D259" s="451">
        <f>D260</f>
        <v>0</v>
      </c>
      <c r="E259" s="353" t="str">
        <f t="shared" si="14"/>
        <v/>
      </c>
      <c r="F259" s="452" t="str">
        <f t="shared" si="12"/>
        <v>否</v>
      </c>
      <c r="G259" s="197" t="str">
        <f t="shared" si="13"/>
        <v>款</v>
      </c>
    </row>
    <row r="260" s="248" customFormat="1" ht="36" customHeight="1" spans="1:7">
      <c r="A260" s="229">
        <v>2030501</v>
      </c>
      <c r="B260" s="217" t="s">
        <v>298</v>
      </c>
      <c r="C260" s="453">
        <v>0</v>
      </c>
      <c r="D260" s="451">
        <v>0</v>
      </c>
      <c r="E260" s="353" t="str">
        <f t="shared" si="14"/>
        <v/>
      </c>
      <c r="F260" s="452" t="str">
        <f t="shared" si="12"/>
        <v>否</v>
      </c>
      <c r="G260" s="197" t="str">
        <f t="shared" si="13"/>
        <v>项</v>
      </c>
    </row>
    <row r="261" ht="36" customHeight="1" spans="1:7">
      <c r="A261" s="222">
        <v>20306</v>
      </c>
      <c r="B261" s="217" t="s">
        <v>299</v>
      </c>
      <c r="C261" s="453">
        <f>SUM(C262:C270)</f>
        <v>188</v>
      </c>
      <c r="D261" s="454">
        <f>SUM(D262:D270)</f>
        <v>191</v>
      </c>
      <c r="E261" s="353">
        <f t="shared" si="14"/>
        <v>0.016</v>
      </c>
      <c r="F261" s="452" t="str">
        <f t="shared" ref="F261:F324" si="15">IF(LEN(A261)=3,"是",IF(B261&lt;&gt;"",IF(SUM(C261:D261)&lt;&gt;0,"是","否"),"是"))</f>
        <v>是</v>
      </c>
      <c r="G261" s="197" t="str">
        <f t="shared" ref="G261:G324" si="16">IF(LEN(A261)=3,"类",IF(LEN(A261)=5,"款","项"))</f>
        <v>款</v>
      </c>
    </row>
    <row r="262" s="248" customFormat="1" ht="36" customHeight="1" spans="1:7">
      <c r="A262" s="222">
        <v>2030601</v>
      </c>
      <c r="B262" s="217" t="s">
        <v>300</v>
      </c>
      <c r="C262" s="453">
        <v>47</v>
      </c>
      <c r="D262" s="454">
        <v>47</v>
      </c>
      <c r="E262" s="353">
        <f t="shared" si="14"/>
        <v>0</v>
      </c>
      <c r="F262" s="452" t="str">
        <f t="shared" si="15"/>
        <v>是</v>
      </c>
      <c r="G262" s="197" t="str">
        <f t="shared" si="16"/>
        <v>项</v>
      </c>
    </row>
    <row r="263" s="248" customFormat="1" ht="36" customHeight="1" spans="1:7">
      <c r="A263" s="222">
        <v>2030602</v>
      </c>
      <c r="B263" s="217" t="s">
        <v>301</v>
      </c>
      <c r="C263" s="453">
        <v>0</v>
      </c>
      <c r="D263" s="451">
        <v>0</v>
      </c>
      <c r="E263" s="353" t="str">
        <f t="shared" si="14"/>
        <v/>
      </c>
      <c r="F263" s="452" t="str">
        <f t="shared" si="15"/>
        <v>否</v>
      </c>
      <c r="G263" s="197" t="str">
        <f t="shared" si="16"/>
        <v>项</v>
      </c>
    </row>
    <row r="264" s="248" customFormat="1" ht="36" customHeight="1" spans="1:7">
      <c r="A264" s="222">
        <v>2030603</v>
      </c>
      <c r="B264" s="217" t="s">
        <v>302</v>
      </c>
      <c r="C264" s="453">
        <v>0</v>
      </c>
      <c r="D264" s="451">
        <v>0</v>
      </c>
      <c r="E264" s="353" t="str">
        <f t="shared" si="14"/>
        <v/>
      </c>
      <c r="F264" s="452" t="str">
        <f t="shared" si="15"/>
        <v>否</v>
      </c>
      <c r="G264" s="197" t="str">
        <f t="shared" si="16"/>
        <v>项</v>
      </c>
    </row>
    <row r="265" s="248" customFormat="1" ht="36" customHeight="1" spans="1:7">
      <c r="A265" s="222">
        <v>2030604</v>
      </c>
      <c r="B265" s="217" t="s">
        <v>303</v>
      </c>
      <c r="C265" s="453">
        <v>0</v>
      </c>
      <c r="D265" s="451">
        <v>0</v>
      </c>
      <c r="E265" s="353" t="str">
        <f t="shared" si="14"/>
        <v/>
      </c>
      <c r="F265" s="452" t="str">
        <f t="shared" si="15"/>
        <v>否</v>
      </c>
      <c r="G265" s="197" t="str">
        <f t="shared" si="16"/>
        <v>项</v>
      </c>
    </row>
    <row r="266" s="248" customFormat="1" ht="36" customHeight="1" spans="1:7">
      <c r="A266" s="222">
        <v>2030605</v>
      </c>
      <c r="B266" s="227" t="s">
        <v>1596</v>
      </c>
      <c r="C266" s="453">
        <v>8</v>
      </c>
      <c r="D266" s="382">
        <v>0</v>
      </c>
      <c r="E266" s="353">
        <f t="shared" si="14"/>
        <v>-1</v>
      </c>
      <c r="F266" s="452" t="str">
        <f t="shared" si="15"/>
        <v>是</v>
      </c>
      <c r="G266" s="197" t="str">
        <f t="shared" si="16"/>
        <v>项</v>
      </c>
    </row>
    <row r="267" s="248" customFormat="1" ht="36" customHeight="1" spans="1:7">
      <c r="A267" s="222">
        <v>2030606</v>
      </c>
      <c r="B267" s="227" t="s">
        <v>1597</v>
      </c>
      <c r="C267" s="453">
        <v>0</v>
      </c>
      <c r="D267" s="451">
        <v>0</v>
      </c>
      <c r="E267" s="353" t="str">
        <f t="shared" si="14"/>
        <v/>
      </c>
      <c r="F267" s="452" t="str">
        <f t="shared" si="15"/>
        <v>否</v>
      </c>
      <c r="G267" s="197" t="str">
        <f t="shared" si="16"/>
        <v>项</v>
      </c>
    </row>
    <row r="268" s="248" customFormat="1" ht="36" customHeight="1" spans="1:7">
      <c r="A268" s="222">
        <v>2030607</v>
      </c>
      <c r="B268" s="217" t="s">
        <v>306</v>
      </c>
      <c r="C268" s="453">
        <v>106</v>
      </c>
      <c r="D268" s="454">
        <v>111</v>
      </c>
      <c r="E268" s="353">
        <f t="shared" si="14"/>
        <v>0.047</v>
      </c>
      <c r="F268" s="452" t="str">
        <f t="shared" si="15"/>
        <v>是</v>
      </c>
      <c r="G268" s="197" t="str">
        <f t="shared" si="16"/>
        <v>项</v>
      </c>
    </row>
    <row r="269" s="248" customFormat="1" ht="36" customHeight="1" spans="1:7">
      <c r="A269" s="222">
        <v>2030608</v>
      </c>
      <c r="B269" s="217" t="s">
        <v>307</v>
      </c>
      <c r="C269" s="453">
        <v>0</v>
      </c>
      <c r="D269" s="451">
        <v>0</v>
      </c>
      <c r="E269" s="353" t="str">
        <f t="shared" si="14"/>
        <v/>
      </c>
      <c r="F269" s="452" t="str">
        <f t="shared" si="15"/>
        <v>否</v>
      </c>
      <c r="G269" s="197" t="str">
        <f t="shared" si="16"/>
        <v>项</v>
      </c>
    </row>
    <row r="270" s="248" customFormat="1" ht="36" customHeight="1" spans="1:7">
      <c r="A270" s="222">
        <v>2030699</v>
      </c>
      <c r="B270" s="217" t="s">
        <v>308</v>
      </c>
      <c r="C270" s="453">
        <v>27</v>
      </c>
      <c r="D270" s="454">
        <v>33</v>
      </c>
      <c r="E270" s="353">
        <f t="shared" si="14"/>
        <v>0.222</v>
      </c>
      <c r="F270" s="452" t="str">
        <f t="shared" si="15"/>
        <v>是</v>
      </c>
      <c r="G270" s="197" t="str">
        <f t="shared" si="16"/>
        <v>项</v>
      </c>
    </row>
    <row r="271" ht="36" customHeight="1" spans="1:7">
      <c r="A271" s="222">
        <v>20399</v>
      </c>
      <c r="B271" s="217" t="s">
        <v>309</v>
      </c>
      <c r="C271" s="453">
        <f>C272</f>
        <v>7</v>
      </c>
      <c r="D271" s="454">
        <f>D272</f>
        <v>4</v>
      </c>
      <c r="E271" s="353">
        <f t="shared" si="14"/>
        <v>-0.429</v>
      </c>
      <c r="F271" s="452" t="str">
        <f t="shared" si="15"/>
        <v>是</v>
      </c>
      <c r="G271" s="197" t="str">
        <f t="shared" si="16"/>
        <v>款</v>
      </c>
    </row>
    <row r="272" s="248" customFormat="1" ht="36" customHeight="1" spans="1:7">
      <c r="A272" s="460">
        <v>2039999</v>
      </c>
      <c r="B272" s="217" t="s">
        <v>310</v>
      </c>
      <c r="C272" s="453">
        <v>7</v>
      </c>
      <c r="D272" s="454">
        <v>4</v>
      </c>
      <c r="E272" s="353">
        <f t="shared" si="14"/>
        <v>-0.429</v>
      </c>
      <c r="F272" s="452" t="str">
        <f t="shared" si="15"/>
        <v>是</v>
      </c>
      <c r="G272" s="197" t="str">
        <f t="shared" si="16"/>
        <v>项</v>
      </c>
    </row>
    <row r="273" ht="36" customHeight="1" spans="1:7">
      <c r="A273" s="223">
        <v>204</v>
      </c>
      <c r="B273" s="211" t="s">
        <v>83</v>
      </c>
      <c r="C273" s="451">
        <f>SUM(C274,C277,C288,C295,C303,C312,C326,C336,C346,C354,C360)</f>
        <v>10491</v>
      </c>
      <c r="D273" s="382">
        <f>SUM(D274,D277,D288,D295,D303,D312,D326,D336,D346,D354,D360)</f>
        <v>11676</v>
      </c>
      <c r="E273" s="351">
        <f t="shared" si="14"/>
        <v>0.113</v>
      </c>
      <c r="F273" s="452" t="str">
        <f t="shared" si="15"/>
        <v>是</v>
      </c>
      <c r="G273" s="197" t="str">
        <f t="shared" si="16"/>
        <v>类</v>
      </c>
    </row>
    <row r="274" ht="36" customHeight="1" spans="1:7">
      <c r="A274" s="222">
        <v>20401</v>
      </c>
      <c r="B274" s="217" t="s">
        <v>311</v>
      </c>
      <c r="C274" s="451">
        <f>SUM(C275:C276)</f>
        <v>0</v>
      </c>
      <c r="D274" s="451">
        <f>SUM(D275:D276)</f>
        <v>0</v>
      </c>
      <c r="E274" s="353" t="str">
        <f t="shared" si="14"/>
        <v/>
      </c>
      <c r="F274" s="452" t="str">
        <f t="shared" si="15"/>
        <v>否</v>
      </c>
      <c r="G274" s="197" t="str">
        <f t="shared" si="16"/>
        <v>款</v>
      </c>
    </row>
    <row r="275" s="248" customFormat="1" ht="36" customHeight="1" spans="1:7">
      <c r="A275" s="222">
        <v>2040101</v>
      </c>
      <c r="B275" s="217" t="s">
        <v>312</v>
      </c>
      <c r="C275" s="453">
        <v>0</v>
      </c>
      <c r="D275" s="451">
        <v>0</v>
      </c>
      <c r="E275" s="353" t="str">
        <f t="shared" ref="E275:E338" si="17">IF(C275&gt;0,D275/C275-1,IF(C275&lt;0,-(D275/C275-1),""))</f>
        <v/>
      </c>
      <c r="F275" s="452" t="str">
        <f t="shared" si="15"/>
        <v>否</v>
      </c>
      <c r="G275" s="197" t="str">
        <f t="shared" si="16"/>
        <v>项</v>
      </c>
    </row>
    <row r="276" s="248" customFormat="1" ht="36" customHeight="1" spans="1:7">
      <c r="A276" s="222">
        <v>2040199</v>
      </c>
      <c r="B276" s="217" t="s">
        <v>313</v>
      </c>
      <c r="C276" s="453">
        <v>0</v>
      </c>
      <c r="D276" s="451">
        <v>0</v>
      </c>
      <c r="E276" s="353" t="str">
        <f t="shared" si="17"/>
        <v/>
      </c>
      <c r="F276" s="452" t="str">
        <f t="shared" si="15"/>
        <v>否</v>
      </c>
      <c r="G276" s="197" t="str">
        <f t="shared" si="16"/>
        <v>项</v>
      </c>
    </row>
    <row r="277" ht="36" customHeight="1" spans="1:7">
      <c r="A277" s="222">
        <v>20402</v>
      </c>
      <c r="B277" s="217" t="s">
        <v>314</v>
      </c>
      <c r="C277" s="453">
        <f>SUM(C278:C287)</f>
        <v>9442</v>
      </c>
      <c r="D277" s="454">
        <f>SUM(D278:D287)</f>
        <v>10572</v>
      </c>
      <c r="E277" s="353">
        <f t="shared" si="17"/>
        <v>0.12</v>
      </c>
      <c r="F277" s="452" t="str">
        <f t="shared" si="15"/>
        <v>是</v>
      </c>
      <c r="G277" s="197" t="str">
        <f t="shared" si="16"/>
        <v>款</v>
      </c>
    </row>
    <row r="278" s="248" customFormat="1" ht="36" customHeight="1" spans="1:7">
      <c r="A278" s="222">
        <v>2040201</v>
      </c>
      <c r="B278" s="217" t="s">
        <v>138</v>
      </c>
      <c r="C278" s="453">
        <v>8580</v>
      </c>
      <c r="D278" s="454">
        <v>9371</v>
      </c>
      <c r="E278" s="353">
        <f t="shared" si="17"/>
        <v>0.092</v>
      </c>
      <c r="F278" s="452" t="str">
        <f t="shared" si="15"/>
        <v>是</v>
      </c>
      <c r="G278" s="197" t="str">
        <f t="shared" si="16"/>
        <v>项</v>
      </c>
    </row>
    <row r="279" s="248" customFormat="1" ht="36" customHeight="1" spans="1:7">
      <c r="A279" s="222">
        <v>2040202</v>
      </c>
      <c r="B279" s="217" t="s">
        <v>139</v>
      </c>
      <c r="C279" s="453">
        <v>220</v>
      </c>
      <c r="D279" s="454">
        <v>854</v>
      </c>
      <c r="E279" s="353">
        <f t="shared" si="17"/>
        <v>2.882</v>
      </c>
      <c r="F279" s="452" t="str">
        <f t="shared" si="15"/>
        <v>是</v>
      </c>
      <c r="G279" s="197" t="str">
        <f t="shared" si="16"/>
        <v>项</v>
      </c>
    </row>
    <row r="280" s="248" customFormat="1" ht="36" customHeight="1" spans="1:7">
      <c r="A280" s="222">
        <v>2040203</v>
      </c>
      <c r="B280" s="217" t="s">
        <v>140</v>
      </c>
      <c r="C280" s="453">
        <v>0</v>
      </c>
      <c r="D280" s="451">
        <v>0</v>
      </c>
      <c r="E280" s="353" t="str">
        <f t="shared" si="17"/>
        <v/>
      </c>
      <c r="F280" s="452" t="str">
        <f t="shared" si="15"/>
        <v>否</v>
      </c>
      <c r="G280" s="197" t="str">
        <f t="shared" si="16"/>
        <v>项</v>
      </c>
    </row>
    <row r="281" s="248" customFormat="1" ht="36" customHeight="1" spans="1:7">
      <c r="A281" s="222">
        <v>2040219</v>
      </c>
      <c r="B281" s="217" t="s">
        <v>179</v>
      </c>
      <c r="C281" s="453">
        <v>0</v>
      </c>
      <c r="D281" s="451">
        <v>0</v>
      </c>
      <c r="E281" s="353" t="str">
        <f t="shared" si="17"/>
        <v/>
      </c>
      <c r="F281" s="452" t="str">
        <f t="shared" si="15"/>
        <v>否</v>
      </c>
      <c r="G281" s="197" t="str">
        <f t="shared" si="16"/>
        <v>项</v>
      </c>
    </row>
    <row r="282" s="248" customFormat="1" ht="36" customHeight="1" spans="1:7">
      <c r="A282" s="222">
        <v>2040220</v>
      </c>
      <c r="B282" s="217" t="s">
        <v>315</v>
      </c>
      <c r="C282" s="453">
        <v>181</v>
      </c>
      <c r="D282" s="454">
        <v>126</v>
      </c>
      <c r="E282" s="353">
        <f t="shared" si="17"/>
        <v>-0.304</v>
      </c>
      <c r="F282" s="452" t="str">
        <f t="shared" si="15"/>
        <v>是</v>
      </c>
      <c r="G282" s="197" t="str">
        <f t="shared" si="16"/>
        <v>项</v>
      </c>
    </row>
    <row r="283" s="248" customFormat="1" ht="36" customHeight="1" spans="1:7">
      <c r="A283" s="222">
        <v>2040221</v>
      </c>
      <c r="B283" s="217" t="s">
        <v>316</v>
      </c>
      <c r="C283" s="453">
        <v>0</v>
      </c>
      <c r="D283" s="451">
        <v>0</v>
      </c>
      <c r="E283" s="353" t="str">
        <f t="shared" si="17"/>
        <v/>
      </c>
      <c r="F283" s="452" t="str">
        <f t="shared" si="15"/>
        <v>否</v>
      </c>
      <c r="G283" s="197" t="str">
        <f t="shared" si="16"/>
        <v>项</v>
      </c>
    </row>
    <row r="284" s="248" customFormat="1" ht="36" customHeight="1" spans="1:7">
      <c r="A284" s="222">
        <v>2040222</v>
      </c>
      <c r="B284" s="217" t="s">
        <v>317</v>
      </c>
      <c r="C284" s="453">
        <v>0</v>
      </c>
      <c r="D284" s="451">
        <v>0</v>
      </c>
      <c r="E284" s="353" t="str">
        <f t="shared" si="17"/>
        <v/>
      </c>
      <c r="F284" s="452" t="str">
        <f t="shared" si="15"/>
        <v>否</v>
      </c>
      <c r="G284" s="197" t="str">
        <f t="shared" si="16"/>
        <v>项</v>
      </c>
    </row>
    <row r="285" s="248" customFormat="1" ht="36" customHeight="1" spans="1:7">
      <c r="A285" s="222">
        <v>2040223</v>
      </c>
      <c r="B285" s="217" t="s">
        <v>318</v>
      </c>
      <c r="C285" s="453">
        <v>0</v>
      </c>
      <c r="D285" s="451">
        <v>0</v>
      </c>
      <c r="E285" s="353" t="str">
        <f t="shared" si="17"/>
        <v/>
      </c>
      <c r="F285" s="452" t="str">
        <f t="shared" si="15"/>
        <v>否</v>
      </c>
      <c r="G285" s="197" t="str">
        <f t="shared" si="16"/>
        <v>项</v>
      </c>
    </row>
    <row r="286" s="248" customFormat="1" ht="36" customHeight="1" spans="1:7">
      <c r="A286" s="222">
        <v>2040250</v>
      </c>
      <c r="B286" s="217" t="s">
        <v>147</v>
      </c>
      <c r="C286" s="453">
        <v>0</v>
      </c>
      <c r="D286" s="451">
        <v>0</v>
      </c>
      <c r="E286" s="353" t="str">
        <f t="shared" si="17"/>
        <v/>
      </c>
      <c r="F286" s="452" t="str">
        <f t="shared" si="15"/>
        <v>否</v>
      </c>
      <c r="G286" s="197" t="str">
        <f t="shared" si="16"/>
        <v>项</v>
      </c>
    </row>
    <row r="287" s="248" customFormat="1" ht="36" customHeight="1" spans="1:7">
      <c r="A287" s="222">
        <v>2040299</v>
      </c>
      <c r="B287" s="217" t="s">
        <v>319</v>
      </c>
      <c r="C287" s="453">
        <v>461</v>
      </c>
      <c r="D287" s="454">
        <v>221</v>
      </c>
      <c r="E287" s="353">
        <f t="shared" si="17"/>
        <v>-0.521</v>
      </c>
      <c r="F287" s="452" t="str">
        <f t="shared" si="15"/>
        <v>是</v>
      </c>
      <c r="G287" s="197" t="str">
        <f t="shared" si="16"/>
        <v>项</v>
      </c>
    </row>
    <row r="288" ht="36" customHeight="1" spans="1:7">
      <c r="A288" s="222">
        <v>20403</v>
      </c>
      <c r="B288" s="217" t="s">
        <v>320</v>
      </c>
      <c r="C288" s="451">
        <f>SUM(C289:C294)</f>
        <v>0</v>
      </c>
      <c r="D288" s="451">
        <f>SUM(D289:D294)</f>
        <v>0</v>
      </c>
      <c r="E288" s="353" t="str">
        <f t="shared" si="17"/>
        <v/>
      </c>
      <c r="F288" s="452" t="str">
        <f t="shared" si="15"/>
        <v>否</v>
      </c>
      <c r="G288" s="197" t="str">
        <f t="shared" si="16"/>
        <v>款</v>
      </c>
    </row>
    <row r="289" s="248" customFormat="1" ht="36" customHeight="1" spans="1:7">
      <c r="A289" s="222">
        <v>2040301</v>
      </c>
      <c r="B289" s="217" t="s">
        <v>138</v>
      </c>
      <c r="C289" s="453">
        <v>0</v>
      </c>
      <c r="D289" s="451">
        <v>0</v>
      </c>
      <c r="E289" s="353" t="str">
        <f t="shared" si="17"/>
        <v/>
      </c>
      <c r="F289" s="452" t="str">
        <f t="shared" si="15"/>
        <v>否</v>
      </c>
      <c r="G289" s="197" t="str">
        <f t="shared" si="16"/>
        <v>项</v>
      </c>
    </row>
    <row r="290" s="248" customFormat="1" ht="36" customHeight="1" spans="1:7">
      <c r="A290" s="222">
        <v>2040302</v>
      </c>
      <c r="B290" s="217" t="s">
        <v>139</v>
      </c>
      <c r="C290" s="453">
        <v>0</v>
      </c>
      <c r="D290" s="451">
        <v>0</v>
      </c>
      <c r="E290" s="353" t="str">
        <f t="shared" si="17"/>
        <v/>
      </c>
      <c r="F290" s="452" t="str">
        <f t="shared" si="15"/>
        <v>否</v>
      </c>
      <c r="G290" s="197" t="str">
        <f t="shared" si="16"/>
        <v>项</v>
      </c>
    </row>
    <row r="291" s="248" customFormat="1" ht="36" customHeight="1" spans="1:7">
      <c r="A291" s="222">
        <v>2040303</v>
      </c>
      <c r="B291" s="217" t="s">
        <v>140</v>
      </c>
      <c r="C291" s="453">
        <v>0</v>
      </c>
      <c r="D291" s="451">
        <v>0</v>
      </c>
      <c r="E291" s="353" t="str">
        <f t="shared" si="17"/>
        <v/>
      </c>
      <c r="F291" s="452" t="str">
        <f t="shared" si="15"/>
        <v>否</v>
      </c>
      <c r="G291" s="197" t="str">
        <f t="shared" si="16"/>
        <v>项</v>
      </c>
    </row>
    <row r="292" s="248" customFormat="1" ht="36" customHeight="1" spans="1:7">
      <c r="A292" s="222">
        <v>2040304</v>
      </c>
      <c r="B292" s="217" t="s">
        <v>321</v>
      </c>
      <c r="C292" s="453">
        <v>0</v>
      </c>
      <c r="D292" s="451">
        <v>0</v>
      </c>
      <c r="E292" s="353" t="str">
        <f t="shared" si="17"/>
        <v/>
      </c>
      <c r="F292" s="452" t="str">
        <f t="shared" si="15"/>
        <v>否</v>
      </c>
      <c r="G292" s="197" t="str">
        <f t="shared" si="16"/>
        <v>项</v>
      </c>
    </row>
    <row r="293" s="248" customFormat="1" ht="36" customHeight="1" spans="1:7">
      <c r="A293" s="222">
        <v>2040350</v>
      </c>
      <c r="B293" s="217" t="s">
        <v>147</v>
      </c>
      <c r="C293" s="453">
        <v>0</v>
      </c>
      <c r="D293" s="451">
        <v>0</v>
      </c>
      <c r="E293" s="353" t="str">
        <f t="shared" si="17"/>
        <v/>
      </c>
      <c r="F293" s="452" t="str">
        <f t="shared" si="15"/>
        <v>否</v>
      </c>
      <c r="G293" s="197" t="str">
        <f t="shared" si="16"/>
        <v>项</v>
      </c>
    </row>
    <row r="294" s="248" customFormat="1" ht="36" customHeight="1" spans="1:7">
      <c r="A294" s="222">
        <v>2040399</v>
      </c>
      <c r="B294" s="217" t="s">
        <v>322</v>
      </c>
      <c r="C294" s="453">
        <v>0</v>
      </c>
      <c r="D294" s="451">
        <v>0</v>
      </c>
      <c r="E294" s="353" t="str">
        <f t="shared" si="17"/>
        <v/>
      </c>
      <c r="F294" s="452" t="str">
        <f t="shared" si="15"/>
        <v>否</v>
      </c>
      <c r="G294" s="197" t="str">
        <f t="shared" si="16"/>
        <v>项</v>
      </c>
    </row>
    <row r="295" ht="36" customHeight="1" spans="1:7">
      <c r="A295" s="222">
        <v>20404</v>
      </c>
      <c r="B295" s="217" t="s">
        <v>323</v>
      </c>
      <c r="C295" s="453">
        <f>SUM(C296:C302)</f>
        <v>50</v>
      </c>
      <c r="D295" s="454">
        <f>SUM(D296:D302)</f>
        <v>50</v>
      </c>
      <c r="E295" s="353">
        <f t="shared" si="17"/>
        <v>0</v>
      </c>
      <c r="F295" s="452" t="str">
        <f t="shared" si="15"/>
        <v>是</v>
      </c>
      <c r="G295" s="197" t="str">
        <f t="shared" si="16"/>
        <v>款</v>
      </c>
    </row>
    <row r="296" s="248" customFormat="1" ht="36" customHeight="1" spans="1:7">
      <c r="A296" s="222">
        <v>2040401</v>
      </c>
      <c r="B296" s="217" t="s">
        <v>138</v>
      </c>
      <c r="C296" s="453">
        <v>0</v>
      </c>
      <c r="D296" s="451">
        <v>0</v>
      </c>
      <c r="E296" s="353" t="str">
        <f t="shared" si="17"/>
        <v/>
      </c>
      <c r="F296" s="452" t="str">
        <f t="shared" si="15"/>
        <v>否</v>
      </c>
      <c r="G296" s="197" t="str">
        <f t="shared" si="16"/>
        <v>项</v>
      </c>
    </row>
    <row r="297" s="248" customFormat="1" ht="36" customHeight="1" spans="1:7">
      <c r="A297" s="222">
        <v>2040402</v>
      </c>
      <c r="B297" s="217" t="s">
        <v>139</v>
      </c>
      <c r="C297" s="453">
        <v>0</v>
      </c>
      <c r="D297" s="451">
        <v>0</v>
      </c>
      <c r="E297" s="353" t="str">
        <f t="shared" si="17"/>
        <v/>
      </c>
      <c r="F297" s="452" t="str">
        <f t="shared" si="15"/>
        <v>否</v>
      </c>
      <c r="G297" s="197" t="str">
        <f t="shared" si="16"/>
        <v>项</v>
      </c>
    </row>
    <row r="298" s="248" customFormat="1" ht="36" customHeight="1" spans="1:7">
      <c r="A298" s="222">
        <v>2040403</v>
      </c>
      <c r="B298" s="217" t="s">
        <v>140</v>
      </c>
      <c r="C298" s="453">
        <v>0</v>
      </c>
      <c r="D298" s="451">
        <v>0</v>
      </c>
      <c r="E298" s="353" t="str">
        <f t="shared" si="17"/>
        <v/>
      </c>
      <c r="F298" s="452" t="str">
        <f t="shared" si="15"/>
        <v>否</v>
      </c>
      <c r="G298" s="197" t="str">
        <f t="shared" si="16"/>
        <v>项</v>
      </c>
    </row>
    <row r="299" s="248" customFormat="1" ht="36" customHeight="1" spans="1:7">
      <c r="A299" s="222">
        <v>2040409</v>
      </c>
      <c r="B299" s="217" t="s">
        <v>324</v>
      </c>
      <c r="C299" s="453">
        <v>0</v>
      </c>
      <c r="D299" s="451">
        <v>0</v>
      </c>
      <c r="E299" s="353" t="str">
        <f t="shared" si="17"/>
        <v/>
      </c>
      <c r="F299" s="452" t="str">
        <f t="shared" si="15"/>
        <v>否</v>
      </c>
      <c r="G299" s="197" t="str">
        <f t="shared" si="16"/>
        <v>项</v>
      </c>
    </row>
    <row r="300" s="248" customFormat="1" ht="36" customHeight="1" spans="1:7">
      <c r="A300" s="222">
        <v>2040410</v>
      </c>
      <c r="B300" s="217" t="s">
        <v>325</v>
      </c>
      <c r="C300" s="453">
        <v>0</v>
      </c>
      <c r="D300" s="451">
        <v>0</v>
      </c>
      <c r="E300" s="353" t="str">
        <f t="shared" si="17"/>
        <v/>
      </c>
      <c r="F300" s="452" t="str">
        <f t="shared" si="15"/>
        <v>否</v>
      </c>
      <c r="G300" s="197" t="str">
        <f t="shared" si="16"/>
        <v>项</v>
      </c>
    </row>
    <row r="301" s="248" customFormat="1" ht="36" customHeight="1" spans="1:7">
      <c r="A301" s="222">
        <v>2040450</v>
      </c>
      <c r="B301" s="217" t="s">
        <v>147</v>
      </c>
      <c r="C301" s="453">
        <v>0</v>
      </c>
      <c r="D301" s="451">
        <v>0</v>
      </c>
      <c r="E301" s="353" t="str">
        <f t="shared" si="17"/>
        <v/>
      </c>
      <c r="F301" s="452" t="str">
        <f t="shared" si="15"/>
        <v>否</v>
      </c>
      <c r="G301" s="197" t="str">
        <f t="shared" si="16"/>
        <v>项</v>
      </c>
    </row>
    <row r="302" s="248" customFormat="1" ht="36" customHeight="1" spans="1:7">
      <c r="A302" s="222">
        <v>2040499</v>
      </c>
      <c r="B302" s="217" t="s">
        <v>326</v>
      </c>
      <c r="C302" s="453">
        <v>50</v>
      </c>
      <c r="D302" s="454">
        <v>50</v>
      </c>
      <c r="E302" s="353">
        <f t="shared" si="17"/>
        <v>0</v>
      </c>
      <c r="F302" s="452" t="str">
        <f t="shared" si="15"/>
        <v>是</v>
      </c>
      <c r="G302" s="197" t="str">
        <f t="shared" si="16"/>
        <v>项</v>
      </c>
    </row>
    <row r="303" ht="36" customHeight="1" spans="1:7">
      <c r="A303" s="222">
        <v>20405</v>
      </c>
      <c r="B303" s="217" t="s">
        <v>327</v>
      </c>
      <c r="C303" s="453">
        <f>SUM(C304:C311)</f>
        <v>110</v>
      </c>
      <c r="D303" s="454">
        <f>SUM(D304:D311)</f>
        <v>80</v>
      </c>
      <c r="E303" s="353">
        <f t="shared" si="17"/>
        <v>-0.273</v>
      </c>
      <c r="F303" s="452" t="str">
        <f t="shared" si="15"/>
        <v>是</v>
      </c>
      <c r="G303" s="197" t="str">
        <f t="shared" si="16"/>
        <v>款</v>
      </c>
    </row>
    <row r="304" s="248" customFormat="1" ht="36" customHeight="1" spans="1:7">
      <c r="A304" s="222">
        <v>2040501</v>
      </c>
      <c r="B304" s="217" t="s">
        <v>138</v>
      </c>
      <c r="C304" s="453">
        <v>0</v>
      </c>
      <c r="D304" s="451">
        <v>0</v>
      </c>
      <c r="E304" s="353" t="str">
        <f t="shared" si="17"/>
        <v/>
      </c>
      <c r="F304" s="452" t="str">
        <f t="shared" si="15"/>
        <v>否</v>
      </c>
      <c r="G304" s="197" t="str">
        <f t="shared" si="16"/>
        <v>项</v>
      </c>
    </row>
    <row r="305" s="248" customFormat="1" ht="36" customHeight="1" spans="1:7">
      <c r="A305" s="222">
        <v>2040502</v>
      </c>
      <c r="B305" s="217" t="s">
        <v>139</v>
      </c>
      <c r="C305" s="453">
        <v>0</v>
      </c>
      <c r="D305" s="451">
        <v>0</v>
      </c>
      <c r="E305" s="353" t="str">
        <f t="shared" si="17"/>
        <v/>
      </c>
      <c r="F305" s="452" t="str">
        <f t="shared" si="15"/>
        <v>否</v>
      </c>
      <c r="G305" s="197" t="str">
        <f t="shared" si="16"/>
        <v>项</v>
      </c>
    </row>
    <row r="306" s="248" customFormat="1" ht="36" customHeight="1" spans="1:7">
      <c r="A306" s="222">
        <v>2040503</v>
      </c>
      <c r="B306" s="217" t="s">
        <v>140</v>
      </c>
      <c r="C306" s="453">
        <v>0</v>
      </c>
      <c r="D306" s="451">
        <v>0</v>
      </c>
      <c r="E306" s="353" t="str">
        <f t="shared" si="17"/>
        <v/>
      </c>
      <c r="F306" s="452" t="str">
        <f t="shared" si="15"/>
        <v>否</v>
      </c>
      <c r="G306" s="197" t="str">
        <f t="shared" si="16"/>
        <v>项</v>
      </c>
    </row>
    <row r="307" s="248" customFormat="1" ht="36" customHeight="1" spans="1:7">
      <c r="A307" s="222">
        <v>2040504</v>
      </c>
      <c r="B307" s="217" t="s">
        <v>328</v>
      </c>
      <c r="C307" s="453">
        <v>0</v>
      </c>
      <c r="D307" s="451">
        <v>0</v>
      </c>
      <c r="E307" s="353" t="str">
        <f t="shared" si="17"/>
        <v/>
      </c>
      <c r="F307" s="452" t="str">
        <f t="shared" si="15"/>
        <v>否</v>
      </c>
      <c r="G307" s="197" t="str">
        <f t="shared" si="16"/>
        <v>项</v>
      </c>
    </row>
    <row r="308" s="248" customFormat="1" ht="36" customHeight="1" spans="1:7">
      <c r="A308" s="222">
        <v>2040505</v>
      </c>
      <c r="B308" s="217" t="s">
        <v>329</v>
      </c>
      <c r="C308" s="453">
        <v>0</v>
      </c>
      <c r="D308" s="451">
        <v>0</v>
      </c>
      <c r="E308" s="353" t="str">
        <f t="shared" si="17"/>
        <v/>
      </c>
      <c r="F308" s="452" t="str">
        <f t="shared" si="15"/>
        <v>否</v>
      </c>
      <c r="G308" s="197" t="str">
        <f t="shared" si="16"/>
        <v>项</v>
      </c>
    </row>
    <row r="309" s="248" customFormat="1" ht="36" customHeight="1" spans="1:7">
      <c r="A309" s="222">
        <v>2040506</v>
      </c>
      <c r="B309" s="217" t="s">
        <v>330</v>
      </c>
      <c r="C309" s="453">
        <v>0</v>
      </c>
      <c r="D309" s="451">
        <v>0</v>
      </c>
      <c r="E309" s="353" t="str">
        <f t="shared" si="17"/>
        <v/>
      </c>
      <c r="F309" s="452" t="str">
        <f t="shared" si="15"/>
        <v>否</v>
      </c>
      <c r="G309" s="197" t="str">
        <f t="shared" si="16"/>
        <v>项</v>
      </c>
    </row>
    <row r="310" s="248" customFormat="1" ht="36" customHeight="1" spans="1:7">
      <c r="A310" s="222">
        <v>2040550</v>
      </c>
      <c r="B310" s="217" t="s">
        <v>147</v>
      </c>
      <c r="C310" s="453">
        <v>0</v>
      </c>
      <c r="D310" s="451">
        <v>0</v>
      </c>
      <c r="E310" s="353" t="str">
        <f t="shared" si="17"/>
        <v/>
      </c>
      <c r="F310" s="452" t="str">
        <f t="shared" si="15"/>
        <v>否</v>
      </c>
      <c r="G310" s="197" t="str">
        <f t="shared" si="16"/>
        <v>项</v>
      </c>
    </row>
    <row r="311" s="248" customFormat="1" ht="36" customHeight="1" spans="1:7">
      <c r="A311" s="222">
        <v>2040599</v>
      </c>
      <c r="B311" s="217" t="s">
        <v>331</v>
      </c>
      <c r="C311" s="453">
        <v>110</v>
      </c>
      <c r="D311" s="454">
        <v>80</v>
      </c>
      <c r="E311" s="353">
        <f t="shared" si="17"/>
        <v>-0.273</v>
      </c>
      <c r="F311" s="452" t="str">
        <f t="shared" si="15"/>
        <v>是</v>
      </c>
      <c r="G311" s="197" t="str">
        <f t="shared" si="16"/>
        <v>项</v>
      </c>
    </row>
    <row r="312" ht="36" customHeight="1" spans="1:7">
      <c r="A312" s="222">
        <v>20406</v>
      </c>
      <c r="B312" s="217" t="s">
        <v>332</v>
      </c>
      <c r="C312" s="453">
        <f>SUM(C313:C325)</f>
        <v>853</v>
      </c>
      <c r="D312" s="454">
        <f>SUM(D313:D325)</f>
        <v>944</v>
      </c>
      <c r="E312" s="353">
        <f t="shared" si="17"/>
        <v>0.107</v>
      </c>
      <c r="F312" s="452" t="str">
        <f t="shared" si="15"/>
        <v>是</v>
      </c>
      <c r="G312" s="197" t="str">
        <f t="shared" si="16"/>
        <v>款</v>
      </c>
    </row>
    <row r="313" s="248" customFormat="1" ht="36" customHeight="1" spans="1:7">
      <c r="A313" s="222">
        <v>2040601</v>
      </c>
      <c r="B313" s="217" t="s">
        <v>138</v>
      </c>
      <c r="C313" s="453">
        <v>816</v>
      </c>
      <c r="D313" s="454">
        <v>841</v>
      </c>
      <c r="E313" s="353">
        <f t="shared" si="17"/>
        <v>0.031</v>
      </c>
      <c r="F313" s="452" t="str">
        <f t="shared" si="15"/>
        <v>是</v>
      </c>
      <c r="G313" s="197" t="str">
        <f t="shared" si="16"/>
        <v>项</v>
      </c>
    </row>
    <row r="314" s="248" customFormat="1" ht="36" customHeight="1" spans="1:7">
      <c r="A314" s="222">
        <v>2040602</v>
      </c>
      <c r="B314" s="217" t="s">
        <v>139</v>
      </c>
      <c r="C314" s="453">
        <v>0</v>
      </c>
      <c r="D314" s="454">
        <v>15</v>
      </c>
      <c r="E314" s="353" t="str">
        <f t="shared" si="17"/>
        <v/>
      </c>
      <c r="F314" s="452" t="str">
        <f t="shared" si="15"/>
        <v>是</v>
      </c>
      <c r="G314" s="197" t="str">
        <f t="shared" si="16"/>
        <v>项</v>
      </c>
    </row>
    <row r="315" s="248" customFormat="1" ht="36" customHeight="1" spans="1:7">
      <c r="A315" s="222">
        <v>2040603</v>
      </c>
      <c r="B315" s="217" t="s">
        <v>140</v>
      </c>
      <c r="C315" s="453">
        <v>0</v>
      </c>
      <c r="D315" s="451">
        <v>0</v>
      </c>
      <c r="E315" s="353" t="str">
        <f t="shared" si="17"/>
        <v/>
      </c>
      <c r="F315" s="452" t="str">
        <f t="shared" si="15"/>
        <v>否</v>
      </c>
      <c r="G315" s="197" t="str">
        <f t="shared" si="16"/>
        <v>项</v>
      </c>
    </row>
    <row r="316" s="248" customFormat="1" ht="36" customHeight="1" spans="1:7">
      <c r="A316" s="222">
        <v>2040604</v>
      </c>
      <c r="B316" s="217" t="s">
        <v>333</v>
      </c>
      <c r="C316" s="453">
        <v>0</v>
      </c>
      <c r="D316" s="451">
        <v>0</v>
      </c>
      <c r="E316" s="353" t="str">
        <f t="shared" si="17"/>
        <v/>
      </c>
      <c r="F316" s="452" t="str">
        <f t="shared" si="15"/>
        <v>否</v>
      </c>
      <c r="G316" s="197" t="str">
        <f t="shared" si="16"/>
        <v>项</v>
      </c>
    </row>
    <row r="317" s="248" customFormat="1" ht="36" customHeight="1" spans="1:7">
      <c r="A317" s="222">
        <v>2040605</v>
      </c>
      <c r="B317" s="217" t="s">
        <v>334</v>
      </c>
      <c r="C317" s="453">
        <v>0</v>
      </c>
      <c r="D317" s="454">
        <v>5</v>
      </c>
      <c r="E317" s="353" t="str">
        <f t="shared" si="17"/>
        <v/>
      </c>
      <c r="F317" s="452" t="str">
        <f t="shared" si="15"/>
        <v>是</v>
      </c>
      <c r="G317" s="197" t="str">
        <f t="shared" si="16"/>
        <v>项</v>
      </c>
    </row>
    <row r="318" s="248" customFormat="1" ht="36" customHeight="1" spans="1:7">
      <c r="A318" s="461">
        <v>2040606</v>
      </c>
      <c r="B318" s="217" t="s">
        <v>335</v>
      </c>
      <c r="C318" s="453">
        <v>0</v>
      </c>
      <c r="D318" s="451">
        <v>0</v>
      </c>
      <c r="E318" s="353" t="str">
        <f t="shared" si="17"/>
        <v/>
      </c>
      <c r="F318" s="452" t="str">
        <f t="shared" si="15"/>
        <v>否</v>
      </c>
      <c r="G318" s="197" t="str">
        <f t="shared" si="16"/>
        <v>项</v>
      </c>
    </row>
    <row r="319" s="248" customFormat="1" ht="36" customHeight="1" spans="1:7">
      <c r="A319" s="461">
        <v>2040607</v>
      </c>
      <c r="B319" s="217" t="s">
        <v>336</v>
      </c>
      <c r="C319" s="453">
        <v>30</v>
      </c>
      <c r="D319" s="454">
        <v>46</v>
      </c>
      <c r="E319" s="353">
        <f t="shared" si="17"/>
        <v>0.533</v>
      </c>
      <c r="F319" s="452" t="str">
        <f t="shared" si="15"/>
        <v>是</v>
      </c>
      <c r="G319" s="197" t="str">
        <f t="shared" si="16"/>
        <v>项</v>
      </c>
    </row>
    <row r="320" s="248" customFormat="1" ht="36" customHeight="1" spans="1:7">
      <c r="A320" s="222">
        <v>2040608</v>
      </c>
      <c r="B320" s="217" t="s">
        <v>337</v>
      </c>
      <c r="C320" s="453">
        <v>0</v>
      </c>
      <c r="D320" s="451">
        <v>0</v>
      </c>
      <c r="E320" s="353" t="str">
        <f t="shared" si="17"/>
        <v/>
      </c>
      <c r="F320" s="452" t="str">
        <f t="shared" si="15"/>
        <v>否</v>
      </c>
      <c r="G320" s="197" t="str">
        <f t="shared" si="16"/>
        <v>项</v>
      </c>
    </row>
    <row r="321" s="248" customFormat="1" ht="36" customHeight="1" spans="1:7">
      <c r="A321" s="222">
        <v>2040610</v>
      </c>
      <c r="B321" s="217" t="s">
        <v>339</v>
      </c>
      <c r="C321" s="453">
        <v>0</v>
      </c>
      <c r="D321" s="454">
        <v>25</v>
      </c>
      <c r="E321" s="353" t="str">
        <f t="shared" si="17"/>
        <v/>
      </c>
      <c r="F321" s="452" t="str">
        <f t="shared" si="15"/>
        <v>是</v>
      </c>
      <c r="G321" s="197" t="str">
        <f t="shared" si="16"/>
        <v>项</v>
      </c>
    </row>
    <row r="322" s="248" customFormat="1" ht="36" customHeight="1" spans="1:7">
      <c r="A322" s="222">
        <v>2040612</v>
      </c>
      <c r="B322" s="225" t="s">
        <v>1598</v>
      </c>
      <c r="C322" s="453">
        <v>0</v>
      </c>
      <c r="D322" s="451">
        <v>0</v>
      </c>
      <c r="E322" s="353" t="str">
        <f t="shared" si="17"/>
        <v/>
      </c>
      <c r="F322" s="452" t="str">
        <f t="shared" si="15"/>
        <v>否</v>
      </c>
      <c r="G322" s="197" t="str">
        <f t="shared" si="16"/>
        <v>项</v>
      </c>
    </row>
    <row r="323" s="248" customFormat="1" ht="36" customHeight="1" spans="1:7">
      <c r="A323" s="222">
        <v>2040613</v>
      </c>
      <c r="B323" s="217" t="s">
        <v>179</v>
      </c>
      <c r="C323" s="453">
        <v>0</v>
      </c>
      <c r="D323" s="451">
        <v>0</v>
      </c>
      <c r="E323" s="353" t="str">
        <f t="shared" si="17"/>
        <v/>
      </c>
      <c r="F323" s="452" t="str">
        <f t="shared" si="15"/>
        <v>否</v>
      </c>
      <c r="G323" s="197" t="str">
        <f t="shared" si="16"/>
        <v>项</v>
      </c>
    </row>
    <row r="324" s="248" customFormat="1" ht="36" customHeight="1" spans="1:7">
      <c r="A324" s="222">
        <v>2040650</v>
      </c>
      <c r="B324" s="217" t="s">
        <v>147</v>
      </c>
      <c r="C324" s="453">
        <v>0</v>
      </c>
      <c r="D324" s="451">
        <v>0</v>
      </c>
      <c r="E324" s="353" t="str">
        <f t="shared" si="17"/>
        <v/>
      </c>
      <c r="F324" s="452" t="str">
        <f t="shared" si="15"/>
        <v>否</v>
      </c>
      <c r="G324" s="197" t="str">
        <f t="shared" si="16"/>
        <v>项</v>
      </c>
    </row>
    <row r="325" s="248" customFormat="1" ht="36" customHeight="1" spans="1:7">
      <c r="A325" s="222">
        <v>2040699</v>
      </c>
      <c r="B325" s="217" t="s">
        <v>342</v>
      </c>
      <c r="C325" s="453">
        <v>7</v>
      </c>
      <c r="D325" s="454">
        <v>12</v>
      </c>
      <c r="E325" s="353">
        <f t="shared" si="17"/>
        <v>0.714</v>
      </c>
      <c r="F325" s="452" t="str">
        <f t="shared" ref="F325:F388" si="18">IF(LEN(A325)=3,"是",IF(B325&lt;&gt;"",IF(SUM(C325:D325)&lt;&gt;0,"是","否"),"是"))</f>
        <v>是</v>
      </c>
      <c r="G325" s="197" t="str">
        <f t="shared" ref="G325:G388" si="19">IF(LEN(A325)=3,"类",IF(LEN(A325)=5,"款","项"))</f>
        <v>项</v>
      </c>
    </row>
    <row r="326" ht="36" customHeight="1" spans="1:7">
      <c r="A326" s="222">
        <v>20407</v>
      </c>
      <c r="B326" s="217" t="s">
        <v>343</v>
      </c>
      <c r="C326" s="451">
        <f>SUM(C327:C335)</f>
        <v>0</v>
      </c>
      <c r="D326" s="451">
        <f>SUM(D327:D335)</f>
        <v>0</v>
      </c>
      <c r="E326" s="353" t="str">
        <f t="shared" si="17"/>
        <v/>
      </c>
      <c r="F326" s="452" t="str">
        <f t="shared" si="18"/>
        <v>否</v>
      </c>
      <c r="G326" s="197" t="str">
        <f t="shared" si="19"/>
        <v>款</v>
      </c>
    </row>
    <row r="327" s="248" customFormat="1" ht="36" customHeight="1" spans="1:7">
      <c r="A327" s="222">
        <v>2040701</v>
      </c>
      <c r="B327" s="217" t="s">
        <v>138</v>
      </c>
      <c r="C327" s="453">
        <v>0</v>
      </c>
      <c r="D327" s="451">
        <v>0</v>
      </c>
      <c r="E327" s="353" t="str">
        <f t="shared" si="17"/>
        <v/>
      </c>
      <c r="F327" s="452" t="str">
        <f t="shared" si="18"/>
        <v>否</v>
      </c>
      <c r="G327" s="197" t="str">
        <f t="shared" si="19"/>
        <v>项</v>
      </c>
    </row>
    <row r="328" s="248" customFormat="1" ht="36" customHeight="1" spans="1:7">
      <c r="A328" s="222">
        <v>2040702</v>
      </c>
      <c r="B328" s="217" t="s">
        <v>139</v>
      </c>
      <c r="C328" s="453">
        <v>0</v>
      </c>
      <c r="D328" s="451">
        <v>0</v>
      </c>
      <c r="E328" s="353" t="str">
        <f t="shared" si="17"/>
        <v/>
      </c>
      <c r="F328" s="452" t="str">
        <f t="shared" si="18"/>
        <v>否</v>
      </c>
      <c r="G328" s="197" t="str">
        <f t="shared" si="19"/>
        <v>项</v>
      </c>
    </row>
    <row r="329" s="248" customFormat="1" ht="36" customHeight="1" spans="1:7">
      <c r="A329" s="222">
        <v>2040703</v>
      </c>
      <c r="B329" s="217" t="s">
        <v>140</v>
      </c>
      <c r="C329" s="453">
        <v>0</v>
      </c>
      <c r="D329" s="451">
        <v>0</v>
      </c>
      <c r="E329" s="353" t="str">
        <f t="shared" si="17"/>
        <v/>
      </c>
      <c r="F329" s="452" t="str">
        <f t="shared" si="18"/>
        <v>否</v>
      </c>
      <c r="G329" s="197" t="str">
        <f t="shared" si="19"/>
        <v>项</v>
      </c>
    </row>
    <row r="330" s="248" customFormat="1" ht="36" customHeight="1" spans="1:7">
      <c r="A330" s="222">
        <v>2040704</v>
      </c>
      <c r="B330" s="225" t="s">
        <v>1599</v>
      </c>
      <c r="C330" s="453">
        <v>0</v>
      </c>
      <c r="D330" s="451">
        <v>0</v>
      </c>
      <c r="E330" s="353" t="str">
        <f t="shared" si="17"/>
        <v/>
      </c>
      <c r="F330" s="452" t="str">
        <f t="shared" si="18"/>
        <v>否</v>
      </c>
      <c r="G330" s="197" t="str">
        <f t="shared" si="19"/>
        <v>项</v>
      </c>
    </row>
    <row r="331" s="248" customFormat="1" ht="36" customHeight="1" spans="1:7">
      <c r="A331" s="222">
        <v>2040705</v>
      </c>
      <c r="B331" s="225" t="s">
        <v>1600</v>
      </c>
      <c r="C331" s="453">
        <v>0</v>
      </c>
      <c r="D331" s="451">
        <v>0</v>
      </c>
      <c r="E331" s="353" t="str">
        <f t="shared" si="17"/>
        <v/>
      </c>
      <c r="F331" s="452" t="str">
        <f t="shared" si="18"/>
        <v>否</v>
      </c>
      <c r="G331" s="197" t="str">
        <f t="shared" si="19"/>
        <v>项</v>
      </c>
    </row>
    <row r="332" s="248" customFormat="1" ht="36" customHeight="1" spans="1:7">
      <c r="A332" s="222">
        <v>2040706</v>
      </c>
      <c r="B332" s="217" t="s">
        <v>346</v>
      </c>
      <c r="C332" s="453">
        <v>0</v>
      </c>
      <c r="D332" s="451">
        <v>0</v>
      </c>
      <c r="E332" s="353" t="str">
        <f t="shared" si="17"/>
        <v/>
      </c>
      <c r="F332" s="452" t="str">
        <f t="shared" si="18"/>
        <v>否</v>
      </c>
      <c r="G332" s="197" t="str">
        <f t="shared" si="19"/>
        <v>项</v>
      </c>
    </row>
    <row r="333" s="248" customFormat="1" ht="36" customHeight="1" spans="1:7">
      <c r="A333" s="222">
        <v>2040707</v>
      </c>
      <c r="B333" s="217" t="s">
        <v>179</v>
      </c>
      <c r="C333" s="453">
        <v>0</v>
      </c>
      <c r="D333" s="451">
        <v>0</v>
      </c>
      <c r="E333" s="353" t="str">
        <f t="shared" si="17"/>
        <v/>
      </c>
      <c r="F333" s="452" t="str">
        <f t="shared" si="18"/>
        <v>否</v>
      </c>
      <c r="G333" s="197" t="str">
        <f t="shared" si="19"/>
        <v>项</v>
      </c>
    </row>
    <row r="334" s="248" customFormat="1" ht="36" customHeight="1" spans="1:7">
      <c r="A334" s="222">
        <v>2040750</v>
      </c>
      <c r="B334" s="217" t="s">
        <v>147</v>
      </c>
      <c r="C334" s="453">
        <v>0</v>
      </c>
      <c r="D334" s="451">
        <v>0</v>
      </c>
      <c r="E334" s="353" t="str">
        <f t="shared" si="17"/>
        <v/>
      </c>
      <c r="F334" s="452" t="str">
        <f t="shared" si="18"/>
        <v>否</v>
      </c>
      <c r="G334" s="197" t="str">
        <f t="shared" si="19"/>
        <v>项</v>
      </c>
    </row>
    <row r="335" s="248" customFormat="1" ht="36" customHeight="1" spans="1:7">
      <c r="A335" s="222">
        <v>2040799</v>
      </c>
      <c r="B335" s="217" t="s">
        <v>347</v>
      </c>
      <c r="C335" s="453">
        <v>0</v>
      </c>
      <c r="D335" s="451">
        <v>0</v>
      </c>
      <c r="E335" s="353" t="str">
        <f t="shared" si="17"/>
        <v/>
      </c>
      <c r="F335" s="452" t="str">
        <f t="shared" si="18"/>
        <v>否</v>
      </c>
      <c r="G335" s="197" t="str">
        <f t="shared" si="19"/>
        <v>项</v>
      </c>
    </row>
    <row r="336" ht="36" customHeight="1" spans="1:7">
      <c r="A336" s="222">
        <v>20408</v>
      </c>
      <c r="B336" s="217" t="s">
        <v>348</v>
      </c>
      <c r="C336" s="451">
        <f>SUM(C337:C345)</f>
        <v>0</v>
      </c>
      <c r="D336" s="451">
        <f>SUM(D337:D345)</f>
        <v>0</v>
      </c>
      <c r="E336" s="353" t="str">
        <f t="shared" si="17"/>
        <v/>
      </c>
      <c r="F336" s="452" t="str">
        <f t="shared" si="18"/>
        <v>否</v>
      </c>
      <c r="G336" s="197" t="str">
        <f t="shared" si="19"/>
        <v>款</v>
      </c>
    </row>
    <row r="337" s="248" customFormat="1" ht="36" customHeight="1" spans="1:7">
      <c r="A337" s="222">
        <v>2040801</v>
      </c>
      <c r="B337" s="217" t="s">
        <v>138</v>
      </c>
      <c r="C337" s="453">
        <v>0</v>
      </c>
      <c r="D337" s="451">
        <v>0</v>
      </c>
      <c r="E337" s="353" t="str">
        <f t="shared" si="17"/>
        <v/>
      </c>
      <c r="F337" s="452" t="str">
        <f t="shared" si="18"/>
        <v>否</v>
      </c>
      <c r="G337" s="197" t="str">
        <f t="shared" si="19"/>
        <v>项</v>
      </c>
    </row>
    <row r="338" s="248" customFormat="1" ht="36" customHeight="1" spans="1:7">
      <c r="A338" s="222">
        <v>2040802</v>
      </c>
      <c r="B338" s="217" t="s">
        <v>139</v>
      </c>
      <c r="C338" s="453">
        <v>0</v>
      </c>
      <c r="D338" s="451">
        <v>0</v>
      </c>
      <c r="E338" s="353" t="str">
        <f t="shared" si="17"/>
        <v/>
      </c>
      <c r="F338" s="452" t="str">
        <f t="shared" si="18"/>
        <v>否</v>
      </c>
      <c r="G338" s="197" t="str">
        <f t="shared" si="19"/>
        <v>项</v>
      </c>
    </row>
    <row r="339" s="248" customFormat="1" ht="36" customHeight="1" spans="1:7">
      <c r="A339" s="222">
        <v>2040803</v>
      </c>
      <c r="B339" s="217" t="s">
        <v>140</v>
      </c>
      <c r="C339" s="453">
        <v>0</v>
      </c>
      <c r="D339" s="451">
        <v>0</v>
      </c>
      <c r="E339" s="353" t="str">
        <f t="shared" ref="E339:E402" si="20">IF(C339&gt;0,D339/C339-1,IF(C339&lt;0,-(D339/C339-1),""))</f>
        <v/>
      </c>
      <c r="F339" s="452" t="str">
        <f t="shared" si="18"/>
        <v>否</v>
      </c>
      <c r="G339" s="197" t="str">
        <f t="shared" si="19"/>
        <v>项</v>
      </c>
    </row>
    <row r="340" s="248" customFormat="1" ht="36" customHeight="1" spans="1:7">
      <c r="A340" s="222">
        <v>2040804</v>
      </c>
      <c r="B340" s="217" t="s">
        <v>349</v>
      </c>
      <c r="C340" s="453">
        <v>0</v>
      </c>
      <c r="D340" s="451">
        <v>0</v>
      </c>
      <c r="E340" s="353" t="str">
        <f t="shared" si="20"/>
        <v/>
      </c>
      <c r="F340" s="452" t="str">
        <f t="shared" si="18"/>
        <v>否</v>
      </c>
      <c r="G340" s="197" t="str">
        <f t="shared" si="19"/>
        <v>项</v>
      </c>
    </row>
    <row r="341" s="248" customFormat="1" ht="36" customHeight="1" spans="1:7">
      <c r="A341" s="222">
        <v>2040805</v>
      </c>
      <c r="B341" s="217" t="s">
        <v>350</v>
      </c>
      <c r="C341" s="453">
        <v>0</v>
      </c>
      <c r="D341" s="451">
        <v>0</v>
      </c>
      <c r="E341" s="353" t="str">
        <f t="shared" si="20"/>
        <v/>
      </c>
      <c r="F341" s="452" t="str">
        <f t="shared" si="18"/>
        <v>否</v>
      </c>
      <c r="G341" s="197" t="str">
        <f t="shared" si="19"/>
        <v>项</v>
      </c>
    </row>
    <row r="342" s="248" customFormat="1" ht="36" customHeight="1" spans="1:7">
      <c r="A342" s="222">
        <v>2040806</v>
      </c>
      <c r="B342" s="217" t="s">
        <v>351</v>
      </c>
      <c r="C342" s="453">
        <v>0</v>
      </c>
      <c r="D342" s="451">
        <v>0</v>
      </c>
      <c r="E342" s="353" t="str">
        <f t="shared" si="20"/>
        <v/>
      </c>
      <c r="F342" s="452" t="str">
        <f t="shared" si="18"/>
        <v>否</v>
      </c>
      <c r="G342" s="197" t="str">
        <f t="shared" si="19"/>
        <v>项</v>
      </c>
    </row>
    <row r="343" s="248" customFormat="1" ht="36" customHeight="1" spans="1:7">
      <c r="A343" s="222">
        <v>2040807</v>
      </c>
      <c r="B343" s="217" t="s">
        <v>179</v>
      </c>
      <c r="C343" s="453">
        <v>0</v>
      </c>
      <c r="D343" s="451">
        <v>0</v>
      </c>
      <c r="E343" s="353" t="str">
        <f t="shared" si="20"/>
        <v/>
      </c>
      <c r="F343" s="452" t="str">
        <f t="shared" si="18"/>
        <v>否</v>
      </c>
      <c r="G343" s="197" t="str">
        <f t="shared" si="19"/>
        <v>项</v>
      </c>
    </row>
    <row r="344" s="248" customFormat="1" ht="36" customHeight="1" spans="1:7">
      <c r="A344" s="222">
        <v>2040850</v>
      </c>
      <c r="B344" s="217" t="s">
        <v>147</v>
      </c>
      <c r="C344" s="453">
        <v>0</v>
      </c>
      <c r="D344" s="451">
        <v>0</v>
      </c>
      <c r="E344" s="353" t="str">
        <f t="shared" si="20"/>
        <v/>
      </c>
      <c r="F344" s="452" t="str">
        <f t="shared" si="18"/>
        <v>否</v>
      </c>
      <c r="G344" s="197" t="str">
        <f t="shared" si="19"/>
        <v>项</v>
      </c>
    </row>
    <row r="345" s="248" customFormat="1" ht="36" customHeight="1" spans="1:7">
      <c r="A345" s="222">
        <v>2040899</v>
      </c>
      <c r="B345" s="217" t="s">
        <v>352</v>
      </c>
      <c r="C345" s="453">
        <v>0</v>
      </c>
      <c r="D345" s="451">
        <v>0</v>
      </c>
      <c r="E345" s="353" t="str">
        <f t="shared" si="20"/>
        <v/>
      </c>
      <c r="F345" s="452" t="str">
        <f t="shared" si="18"/>
        <v>否</v>
      </c>
      <c r="G345" s="197" t="str">
        <f t="shared" si="19"/>
        <v>项</v>
      </c>
    </row>
    <row r="346" ht="36" customHeight="1" spans="1:7">
      <c r="A346" s="222">
        <v>20409</v>
      </c>
      <c r="B346" s="217" t="s">
        <v>353</v>
      </c>
      <c r="C346" s="451">
        <f>SUM(C347:C353)</f>
        <v>0</v>
      </c>
      <c r="D346" s="451">
        <f>SUM(D347:D353)</f>
        <v>0</v>
      </c>
      <c r="E346" s="353" t="str">
        <f t="shared" si="20"/>
        <v/>
      </c>
      <c r="F346" s="452" t="str">
        <f t="shared" si="18"/>
        <v>否</v>
      </c>
      <c r="G346" s="197" t="str">
        <f t="shared" si="19"/>
        <v>款</v>
      </c>
    </row>
    <row r="347" s="248" customFormat="1" ht="36" customHeight="1" spans="1:7">
      <c r="A347" s="222">
        <v>2040901</v>
      </c>
      <c r="B347" s="217" t="s">
        <v>138</v>
      </c>
      <c r="C347" s="453">
        <v>0</v>
      </c>
      <c r="D347" s="451">
        <v>0</v>
      </c>
      <c r="E347" s="353" t="str">
        <f t="shared" si="20"/>
        <v/>
      </c>
      <c r="F347" s="452" t="str">
        <f t="shared" si="18"/>
        <v>否</v>
      </c>
      <c r="G347" s="197" t="str">
        <f t="shared" si="19"/>
        <v>项</v>
      </c>
    </row>
    <row r="348" s="248" customFormat="1" ht="36" customHeight="1" spans="1:7">
      <c r="A348" s="222">
        <v>2040902</v>
      </c>
      <c r="B348" s="217" t="s">
        <v>139</v>
      </c>
      <c r="C348" s="453">
        <v>0</v>
      </c>
      <c r="D348" s="451">
        <v>0</v>
      </c>
      <c r="E348" s="353" t="str">
        <f t="shared" si="20"/>
        <v/>
      </c>
      <c r="F348" s="452" t="str">
        <f t="shared" si="18"/>
        <v>否</v>
      </c>
      <c r="G348" s="197" t="str">
        <f t="shared" si="19"/>
        <v>项</v>
      </c>
    </row>
    <row r="349" s="248" customFormat="1" ht="36" customHeight="1" spans="1:7">
      <c r="A349" s="222">
        <v>2040903</v>
      </c>
      <c r="B349" s="217" t="s">
        <v>140</v>
      </c>
      <c r="C349" s="453">
        <v>0</v>
      </c>
      <c r="D349" s="451">
        <v>0</v>
      </c>
      <c r="E349" s="353" t="str">
        <f t="shared" si="20"/>
        <v/>
      </c>
      <c r="F349" s="452" t="str">
        <f t="shared" si="18"/>
        <v>否</v>
      </c>
      <c r="G349" s="197" t="str">
        <f t="shared" si="19"/>
        <v>项</v>
      </c>
    </row>
    <row r="350" s="248" customFormat="1" ht="36" customHeight="1" spans="1:7">
      <c r="A350" s="222">
        <v>2040904</v>
      </c>
      <c r="B350" s="217" t="s">
        <v>354</v>
      </c>
      <c r="C350" s="453">
        <v>0</v>
      </c>
      <c r="D350" s="451">
        <v>0</v>
      </c>
      <c r="E350" s="353" t="str">
        <f t="shared" si="20"/>
        <v/>
      </c>
      <c r="F350" s="452" t="str">
        <f t="shared" si="18"/>
        <v>否</v>
      </c>
      <c r="G350" s="197" t="str">
        <f t="shared" si="19"/>
        <v>项</v>
      </c>
    </row>
    <row r="351" s="248" customFormat="1" ht="36" customHeight="1" spans="1:7">
      <c r="A351" s="222">
        <v>2040905</v>
      </c>
      <c r="B351" s="217" t="s">
        <v>355</v>
      </c>
      <c r="C351" s="453">
        <v>0</v>
      </c>
      <c r="D351" s="451">
        <v>0</v>
      </c>
      <c r="E351" s="353" t="str">
        <f t="shared" si="20"/>
        <v/>
      </c>
      <c r="F351" s="452" t="str">
        <f t="shared" si="18"/>
        <v>否</v>
      </c>
      <c r="G351" s="197" t="str">
        <f t="shared" si="19"/>
        <v>项</v>
      </c>
    </row>
    <row r="352" s="248" customFormat="1" ht="36" customHeight="1" spans="1:7">
      <c r="A352" s="222">
        <v>2040950</v>
      </c>
      <c r="B352" s="217" t="s">
        <v>147</v>
      </c>
      <c r="C352" s="453">
        <v>0</v>
      </c>
      <c r="D352" s="451">
        <v>0</v>
      </c>
      <c r="E352" s="353" t="str">
        <f t="shared" si="20"/>
        <v/>
      </c>
      <c r="F352" s="452" t="str">
        <f t="shared" si="18"/>
        <v>否</v>
      </c>
      <c r="G352" s="197" t="str">
        <f t="shared" si="19"/>
        <v>项</v>
      </c>
    </row>
    <row r="353" s="248" customFormat="1" ht="36" customHeight="1" spans="1:7">
      <c r="A353" s="222">
        <v>2040999</v>
      </c>
      <c r="B353" s="217" t="s">
        <v>356</v>
      </c>
      <c r="C353" s="453">
        <v>0</v>
      </c>
      <c r="D353" s="451">
        <v>0</v>
      </c>
      <c r="E353" s="353" t="str">
        <f t="shared" si="20"/>
        <v/>
      </c>
      <c r="F353" s="452" t="str">
        <f t="shared" si="18"/>
        <v>否</v>
      </c>
      <c r="G353" s="197" t="str">
        <f t="shared" si="19"/>
        <v>项</v>
      </c>
    </row>
    <row r="354" ht="36" customHeight="1" spans="1:7">
      <c r="A354" s="222">
        <v>20410</v>
      </c>
      <c r="B354" s="217" t="s">
        <v>357</v>
      </c>
      <c r="C354" s="451">
        <f>SUM(C355:C359)</f>
        <v>0</v>
      </c>
      <c r="D354" s="451">
        <f>SUM(D355:D359)</f>
        <v>0</v>
      </c>
      <c r="E354" s="353" t="str">
        <f t="shared" si="20"/>
        <v/>
      </c>
      <c r="F354" s="452" t="str">
        <f t="shared" si="18"/>
        <v>否</v>
      </c>
      <c r="G354" s="197" t="str">
        <f t="shared" si="19"/>
        <v>款</v>
      </c>
    </row>
    <row r="355" s="248" customFormat="1" ht="36" customHeight="1" spans="1:7">
      <c r="A355" s="222">
        <v>2041001</v>
      </c>
      <c r="B355" s="217" t="s">
        <v>138</v>
      </c>
      <c r="C355" s="453">
        <v>0</v>
      </c>
      <c r="D355" s="451">
        <v>0</v>
      </c>
      <c r="E355" s="353" t="str">
        <f t="shared" si="20"/>
        <v/>
      </c>
      <c r="F355" s="452" t="str">
        <f t="shared" si="18"/>
        <v>否</v>
      </c>
      <c r="G355" s="197" t="str">
        <f t="shared" si="19"/>
        <v>项</v>
      </c>
    </row>
    <row r="356" s="248" customFormat="1" ht="36" customHeight="1" spans="1:7">
      <c r="A356" s="222">
        <v>2041002</v>
      </c>
      <c r="B356" s="217" t="s">
        <v>139</v>
      </c>
      <c r="C356" s="453">
        <v>0</v>
      </c>
      <c r="D356" s="451">
        <v>0</v>
      </c>
      <c r="E356" s="353" t="str">
        <f t="shared" si="20"/>
        <v/>
      </c>
      <c r="F356" s="452" t="str">
        <f t="shared" si="18"/>
        <v>否</v>
      </c>
      <c r="G356" s="197" t="str">
        <f t="shared" si="19"/>
        <v>项</v>
      </c>
    </row>
    <row r="357" s="248" customFormat="1" ht="36" customHeight="1" spans="1:7">
      <c r="A357" s="222">
        <v>2041006</v>
      </c>
      <c r="B357" s="217" t="s">
        <v>179</v>
      </c>
      <c r="C357" s="453">
        <v>0</v>
      </c>
      <c r="D357" s="451">
        <v>0</v>
      </c>
      <c r="E357" s="353" t="str">
        <f t="shared" si="20"/>
        <v/>
      </c>
      <c r="F357" s="452" t="str">
        <f t="shared" si="18"/>
        <v>否</v>
      </c>
      <c r="G357" s="197" t="str">
        <f t="shared" si="19"/>
        <v>项</v>
      </c>
    </row>
    <row r="358" s="248" customFormat="1" ht="36" customHeight="1" spans="1:7">
      <c r="A358" s="222">
        <v>2041007</v>
      </c>
      <c r="B358" s="217" t="s">
        <v>358</v>
      </c>
      <c r="C358" s="453">
        <v>0</v>
      </c>
      <c r="D358" s="451">
        <v>0</v>
      </c>
      <c r="E358" s="353" t="str">
        <f t="shared" si="20"/>
        <v/>
      </c>
      <c r="F358" s="452" t="str">
        <f t="shared" si="18"/>
        <v>否</v>
      </c>
      <c r="G358" s="197" t="str">
        <f t="shared" si="19"/>
        <v>项</v>
      </c>
    </row>
    <row r="359" s="248" customFormat="1" ht="36" customHeight="1" spans="1:7">
      <c r="A359" s="222">
        <v>2041099</v>
      </c>
      <c r="B359" s="217" t="s">
        <v>359</v>
      </c>
      <c r="C359" s="453">
        <v>0</v>
      </c>
      <c r="D359" s="451">
        <v>0</v>
      </c>
      <c r="E359" s="353" t="str">
        <f t="shared" si="20"/>
        <v/>
      </c>
      <c r="F359" s="452" t="str">
        <f t="shared" si="18"/>
        <v>否</v>
      </c>
      <c r="G359" s="197" t="str">
        <f t="shared" si="19"/>
        <v>项</v>
      </c>
    </row>
    <row r="360" ht="36" customHeight="1" spans="1:7">
      <c r="A360" s="222">
        <v>20499</v>
      </c>
      <c r="B360" s="217" t="s">
        <v>360</v>
      </c>
      <c r="C360" s="453">
        <f>SUM(C361:C362)</f>
        <v>36</v>
      </c>
      <c r="D360" s="454">
        <f>SUM(D361:D362)</f>
        <v>30</v>
      </c>
      <c r="E360" s="353">
        <f t="shared" si="20"/>
        <v>-0.167</v>
      </c>
      <c r="F360" s="452" t="str">
        <f t="shared" si="18"/>
        <v>是</v>
      </c>
      <c r="G360" s="197" t="str">
        <f t="shared" si="19"/>
        <v>款</v>
      </c>
    </row>
    <row r="361" s="248" customFormat="1" ht="36" customHeight="1" spans="1:7">
      <c r="A361" s="224">
        <v>2049902</v>
      </c>
      <c r="B361" s="217" t="s">
        <v>1601</v>
      </c>
      <c r="C361" s="453">
        <v>0</v>
      </c>
      <c r="D361" s="451">
        <v>0</v>
      </c>
      <c r="E361" s="353" t="str">
        <f t="shared" si="20"/>
        <v/>
      </c>
      <c r="F361" s="452" t="str">
        <f t="shared" si="18"/>
        <v>否</v>
      </c>
      <c r="G361" s="197" t="str">
        <f t="shared" si="19"/>
        <v>项</v>
      </c>
    </row>
    <row r="362" s="248" customFormat="1" ht="36" customHeight="1" spans="1:7">
      <c r="A362" s="462">
        <v>2049999</v>
      </c>
      <c r="B362" s="217" t="s">
        <v>362</v>
      </c>
      <c r="C362" s="453">
        <v>36</v>
      </c>
      <c r="D362" s="454">
        <v>30</v>
      </c>
      <c r="E362" s="353">
        <f t="shared" si="20"/>
        <v>-0.167</v>
      </c>
      <c r="F362" s="452" t="str">
        <f t="shared" si="18"/>
        <v>是</v>
      </c>
      <c r="G362" s="197" t="str">
        <f t="shared" si="19"/>
        <v>项</v>
      </c>
    </row>
    <row r="363" ht="36" customHeight="1" spans="1:7">
      <c r="A363" s="223">
        <v>205</v>
      </c>
      <c r="B363" s="211" t="s">
        <v>85</v>
      </c>
      <c r="C363" s="451">
        <f>SUM(C364,C369,C376,C382,C388,C392,C396,C400,C406,C413)</f>
        <v>66420</v>
      </c>
      <c r="D363" s="382">
        <f>SUM(D364,D369,D376,D382,D388,D392,D396,D400,D406,D413)</f>
        <v>72258</v>
      </c>
      <c r="E363" s="351">
        <f t="shared" si="20"/>
        <v>0.088</v>
      </c>
      <c r="F363" s="452" t="str">
        <f t="shared" si="18"/>
        <v>是</v>
      </c>
      <c r="G363" s="197" t="str">
        <f t="shared" si="19"/>
        <v>类</v>
      </c>
    </row>
    <row r="364" ht="36" customHeight="1" spans="1:7">
      <c r="A364" s="222">
        <v>20501</v>
      </c>
      <c r="B364" s="217" t="s">
        <v>363</v>
      </c>
      <c r="C364" s="453">
        <f>SUM(C365:C368)</f>
        <v>774</v>
      </c>
      <c r="D364" s="454">
        <f>SUM(D365:D368)</f>
        <v>804</v>
      </c>
      <c r="E364" s="353">
        <f t="shared" si="20"/>
        <v>0.039</v>
      </c>
      <c r="F364" s="452" t="str">
        <f t="shared" si="18"/>
        <v>是</v>
      </c>
      <c r="G364" s="197" t="str">
        <f t="shared" si="19"/>
        <v>款</v>
      </c>
    </row>
    <row r="365" s="248" customFormat="1" ht="36" customHeight="1" spans="1:7">
      <c r="A365" s="222">
        <v>2050101</v>
      </c>
      <c r="B365" s="217" t="s">
        <v>138</v>
      </c>
      <c r="C365" s="453">
        <v>737</v>
      </c>
      <c r="D365" s="454">
        <v>761</v>
      </c>
      <c r="E365" s="353">
        <f t="shared" si="20"/>
        <v>0.033</v>
      </c>
      <c r="F365" s="452" t="str">
        <f t="shared" si="18"/>
        <v>是</v>
      </c>
      <c r="G365" s="197" t="str">
        <f t="shared" si="19"/>
        <v>项</v>
      </c>
    </row>
    <row r="366" s="248" customFormat="1" ht="36" customHeight="1" spans="1:7">
      <c r="A366" s="222">
        <v>2050102</v>
      </c>
      <c r="B366" s="217" t="s">
        <v>139</v>
      </c>
      <c r="C366" s="453">
        <v>0</v>
      </c>
      <c r="D366" s="451">
        <v>0</v>
      </c>
      <c r="E366" s="353" t="str">
        <f t="shared" si="20"/>
        <v/>
      </c>
      <c r="F366" s="452" t="str">
        <f t="shared" si="18"/>
        <v>否</v>
      </c>
      <c r="G366" s="197" t="str">
        <f t="shared" si="19"/>
        <v>项</v>
      </c>
    </row>
    <row r="367" s="248" customFormat="1" ht="36" customHeight="1" spans="1:7">
      <c r="A367" s="222">
        <v>2050103</v>
      </c>
      <c r="B367" s="217" t="s">
        <v>140</v>
      </c>
      <c r="C367" s="453">
        <v>0</v>
      </c>
      <c r="D367" s="451">
        <v>0</v>
      </c>
      <c r="E367" s="353" t="str">
        <f t="shared" si="20"/>
        <v/>
      </c>
      <c r="F367" s="452" t="str">
        <f t="shared" si="18"/>
        <v>否</v>
      </c>
      <c r="G367" s="197" t="str">
        <f t="shared" si="19"/>
        <v>项</v>
      </c>
    </row>
    <row r="368" s="248" customFormat="1" ht="36" customHeight="1" spans="1:7">
      <c r="A368" s="222">
        <v>2050199</v>
      </c>
      <c r="B368" s="217" t="s">
        <v>364</v>
      </c>
      <c r="C368" s="453">
        <v>37</v>
      </c>
      <c r="D368" s="454">
        <v>43</v>
      </c>
      <c r="E368" s="353">
        <f t="shared" si="20"/>
        <v>0.162</v>
      </c>
      <c r="F368" s="452" t="str">
        <f t="shared" si="18"/>
        <v>是</v>
      </c>
      <c r="G368" s="197" t="str">
        <f t="shared" si="19"/>
        <v>项</v>
      </c>
    </row>
    <row r="369" ht="36" customHeight="1" spans="1:7">
      <c r="A369" s="222">
        <v>20502</v>
      </c>
      <c r="B369" s="217" t="s">
        <v>365</v>
      </c>
      <c r="C369" s="453">
        <f>SUM(C370:C375)</f>
        <v>63745</v>
      </c>
      <c r="D369" s="454">
        <f>SUM(D370:D375)</f>
        <v>69085</v>
      </c>
      <c r="E369" s="353">
        <f t="shared" si="20"/>
        <v>0.084</v>
      </c>
      <c r="F369" s="452" t="str">
        <f t="shared" si="18"/>
        <v>是</v>
      </c>
      <c r="G369" s="197" t="str">
        <f t="shared" si="19"/>
        <v>款</v>
      </c>
    </row>
    <row r="370" s="248" customFormat="1" ht="36" customHeight="1" spans="1:7">
      <c r="A370" s="222">
        <v>2050201</v>
      </c>
      <c r="B370" s="217" t="s">
        <v>366</v>
      </c>
      <c r="C370" s="453">
        <v>1569</v>
      </c>
      <c r="D370" s="454">
        <v>2576</v>
      </c>
      <c r="E370" s="353">
        <f t="shared" si="20"/>
        <v>0.642</v>
      </c>
      <c r="F370" s="452" t="str">
        <f t="shared" si="18"/>
        <v>是</v>
      </c>
      <c r="G370" s="197" t="str">
        <f t="shared" si="19"/>
        <v>项</v>
      </c>
    </row>
    <row r="371" s="248" customFormat="1" ht="36" customHeight="1" spans="1:7">
      <c r="A371" s="222">
        <v>2050202</v>
      </c>
      <c r="B371" s="217" t="s">
        <v>367</v>
      </c>
      <c r="C371" s="453">
        <v>40815</v>
      </c>
      <c r="D371" s="454">
        <v>42319</v>
      </c>
      <c r="E371" s="353">
        <f t="shared" si="20"/>
        <v>0.037</v>
      </c>
      <c r="F371" s="452" t="str">
        <f t="shared" si="18"/>
        <v>是</v>
      </c>
      <c r="G371" s="197" t="str">
        <f t="shared" si="19"/>
        <v>项</v>
      </c>
    </row>
    <row r="372" s="248" customFormat="1" ht="36" customHeight="1" spans="1:7">
      <c r="A372" s="222">
        <v>2050203</v>
      </c>
      <c r="B372" s="217" t="s">
        <v>368</v>
      </c>
      <c r="C372" s="453">
        <v>15945</v>
      </c>
      <c r="D372" s="454">
        <v>17615</v>
      </c>
      <c r="E372" s="353">
        <f t="shared" si="20"/>
        <v>0.105</v>
      </c>
      <c r="F372" s="452" t="str">
        <f t="shared" si="18"/>
        <v>是</v>
      </c>
      <c r="G372" s="197" t="str">
        <f t="shared" si="19"/>
        <v>项</v>
      </c>
    </row>
    <row r="373" s="248" customFormat="1" ht="36" customHeight="1" spans="1:7">
      <c r="A373" s="222">
        <v>2050204</v>
      </c>
      <c r="B373" s="217" t="s">
        <v>369</v>
      </c>
      <c r="C373" s="453">
        <v>5416</v>
      </c>
      <c r="D373" s="454">
        <v>6475</v>
      </c>
      <c r="E373" s="353">
        <f t="shared" si="20"/>
        <v>0.196</v>
      </c>
      <c r="F373" s="452" t="str">
        <f t="shared" si="18"/>
        <v>是</v>
      </c>
      <c r="G373" s="197" t="str">
        <f t="shared" si="19"/>
        <v>项</v>
      </c>
    </row>
    <row r="374" s="248" customFormat="1" ht="36" customHeight="1" spans="1:7">
      <c r="A374" s="222">
        <v>2050205</v>
      </c>
      <c r="B374" s="217" t="s">
        <v>370</v>
      </c>
      <c r="C374" s="453">
        <v>0</v>
      </c>
      <c r="D374" s="451">
        <v>0</v>
      </c>
      <c r="E374" s="353" t="str">
        <f t="shared" si="20"/>
        <v/>
      </c>
      <c r="F374" s="452" t="str">
        <f t="shared" si="18"/>
        <v>否</v>
      </c>
      <c r="G374" s="197" t="str">
        <f t="shared" si="19"/>
        <v>项</v>
      </c>
    </row>
    <row r="375" s="248" customFormat="1" ht="36" customHeight="1" spans="1:7">
      <c r="A375" s="222">
        <v>2050299</v>
      </c>
      <c r="B375" s="217" t="s">
        <v>373</v>
      </c>
      <c r="C375" s="453">
        <v>0</v>
      </c>
      <c r="D375" s="454">
        <v>100</v>
      </c>
      <c r="E375" s="353" t="str">
        <f t="shared" si="20"/>
        <v/>
      </c>
      <c r="F375" s="452" t="str">
        <f t="shared" si="18"/>
        <v>是</v>
      </c>
      <c r="G375" s="197" t="str">
        <f t="shared" si="19"/>
        <v>项</v>
      </c>
    </row>
    <row r="376" ht="36" customHeight="1" spans="1:7">
      <c r="A376" s="222">
        <v>20503</v>
      </c>
      <c r="B376" s="217" t="s">
        <v>374</v>
      </c>
      <c r="C376" s="453">
        <f>SUM(C377:C381)</f>
        <v>737</v>
      </c>
      <c r="D376" s="454">
        <f>SUM(D377:D381)</f>
        <v>747</v>
      </c>
      <c r="E376" s="353">
        <f t="shared" si="20"/>
        <v>0.014</v>
      </c>
      <c r="F376" s="452" t="str">
        <f t="shared" si="18"/>
        <v>是</v>
      </c>
      <c r="G376" s="197" t="str">
        <f t="shared" si="19"/>
        <v>款</v>
      </c>
    </row>
    <row r="377" s="248" customFormat="1" ht="36" customHeight="1" spans="1:7">
      <c r="A377" s="222">
        <v>2050301</v>
      </c>
      <c r="B377" s="217" t="s">
        <v>375</v>
      </c>
      <c r="C377" s="453">
        <v>0</v>
      </c>
      <c r="D377" s="451">
        <v>0</v>
      </c>
      <c r="E377" s="353" t="str">
        <f t="shared" si="20"/>
        <v/>
      </c>
      <c r="F377" s="452" t="str">
        <f t="shared" si="18"/>
        <v>否</v>
      </c>
      <c r="G377" s="197" t="str">
        <f t="shared" si="19"/>
        <v>项</v>
      </c>
    </row>
    <row r="378" s="248" customFormat="1" ht="36" customHeight="1" spans="1:7">
      <c r="A378" s="222">
        <v>2050302</v>
      </c>
      <c r="B378" s="217" t="s">
        <v>376</v>
      </c>
      <c r="C378" s="453">
        <v>737</v>
      </c>
      <c r="D378" s="454">
        <v>747</v>
      </c>
      <c r="E378" s="353">
        <f t="shared" si="20"/>
        <v>0.014</v>
      </c>
      <c r="F378" s="452" t="str">
        <f t="shared" si="18"/>
        <v>是</v>
      </c>
      <c r="G378" s="197" t="str">
        <f t="shared" si="19"/>
        <v>项</v>
      </c>
    </row>
    <row r="379" s="248" customFormat="1" ht="36" customHeight="1" spans="1:7">
      <c r="A379" s="222">
        <v>2050303</v>
      </c>
      <c r="B379" s="217" t="s">
        <v>377</v>
      </c>
      <c r="C379" s="453">
        <v>0</v>
      </c>
      <c r="D379" s="451">
        <v>0</v>
      </c>
      <c r="E379" s="353" t="str">
        <f t="shared" si="20"/>
        <v/>
      </c>
      <c r="F379" s="452" t="str">
        <f t="shared" si="18"/>
        <v>否</v>
      </c>
      <c r="G379" s="197" t="str">
        <f t="shared" si="19"/>
        <v>项</v>
      </c>
    </row>
    <row r="380" s="248" customFormat="1" ht="36" customHeight="1" spans="1:7">
      <c r="A380" s="222">
        <v>2050305</v>
      </c>
      <c r="B380" s="217" t="s">
        <v>379</v>
      </c>
      <c r="C380" s="453">
        <v>0</v>
      </c>
      <c r="D380" s="451">
        <v>0</v>
      </c>
      <c r="E380" s="353" t="str">
        <f t="shared" si="20"/>
        <v/>
      </c>
      <c r="F380" s="452" t="str">
        <f t="shared" si="18"/>
        <v>否</v>
      </c>
      <c r="G380" s="197" t="str">
        <f t="shared" si="19"/>
        <v>项</v>
      </c>
    </row>
    <row r="381" s="248" customFormat="1" ht="36" customHeight="1" spans="1:7">
      <c r="A381" s="222">
        <v>2050399</v>
      </c>
      <c r="B381" s="217" t="s">
        <v>380</v>
      </c>
      <c r="C381" s="453">
        <v>0</v>
      </c>
      <c r="D381" s="451">
        <v>0</v>
      </c>
      <c r="E381" s="353" t="str">
        <f t="shared" si="20"/>
        <v/>
      </c>
      <c r="F381" s="452" t="str">
        <f t="shared" si="18"/>
        <v>否</v>
      </c>
      <c r="G381" s="197" t="str">
        <f t="shared" si="19"/>
        <v>项</v>
      </c>
    </row>
    <row r="382" ht="36" customHeight="1" spans="1:7">
      <c r="A382" s="222">
        <v>20504</v>
      </c>
      <c r="B382" s="217" t="s">
        <v>381</v>
      </c>
      <c r="C382" s="451">
        <f>SUM(C383:C387)</f>
        <v>0</v>
      </c>
      <c r="D382" s="451">
        <f>SUM(D383:D387)</f>
        <v>0</v>
      </c>
      <c r="E382" s="353" t="str">
        <f t="shared" si="20"/>
        <v/>
      </c>
      <c r="F382" s="452" t="str">
        <f t="shared" si="18"/>
        <v>否</v>
      </c>
      <c r="G382" s="197" t="str">
        <f t="shared" si="19"/>
        <v>款</v>
      </c>
    </row>
    <row r="383" s="248" customFormat="1" ht="36" customHeight="1" spans="1:7">
      <c r="A383" s="222">
        <v>2050401</v>
      </c>
      <c r="B383" s="217" t="s">
        <v>382</v>
      </c>
      <c r="C383" s="453">
        <v>0</v>
      </c>
      <c r="D383" s="451">
        <v>0</v>
      </c>
      <c r="E383" s="353" t="str">
        <f t="shared" si="20"/>
        <v/>
      </c>
      <c r="F383" s="452" t="str">
        <f t="shared" si="18"/>
        <v>否</v>
      </c>
      <c r="G383" s="197" t="str">
        <f t="shared" si="19"/>
        <v>项</v>
      </c>
    </row>
    <row r="384" s="248" customFormat="1" ht="36" customHeight="1" spans="1:7">
      <c r="A384" s="222">
        <v>2050402</v>
      </c>
      <c r="B384" s="217" t="s">
        <v>383</v>
      </c>
      <c r="C384" s="453">
        <v>0</v>
      </c>
      <c r="D384" s="451">
        <v>0</v>
      </c>
      <c r="E384" s="353" t="str">
        <f t="shared" si="20"/>
        <v/>
      </c>
      <c r="F384" s="452" t="str">
        <f t="shared" si="18"/>
        <v>否</v>
      </c>
      <c r="G384" s="197" t="str">
        <f t="shared" si="19"/>
        <v>项</v>
      </c>
    </row>
    <row r="385" s="248" customFormat="1" ht="36" customHeight="1" spans="1:7">
      <c r="A385" s="222">
        <v>2050403</v>
      </c>
      <c r="B385" s="217" t="s">
        <v>384</v>
      </c>
      <c r="C385" s="453">
        <v>0</v>
      </c>
      <c r="D385" s="451">
        <v>0</v>
      </c>
      <c r="E385" s="353" t="str">
        <f t="shared" si="20"/>
        <v/>
      </c>
      <c r="F385" s="452" t="str">
        <f t="shared" si="18"/>
        <v>否</v>
      </c>
      <c r="G385" s="197" t="str">
        <f t="shared" si="19"/>
        <v>项</v>
      </c>
    </row>
    <row r="386" s="248" customFormat="1" ht="36" customHeight="1" spans="1:7">
      <c r="A386" s="222">
        <v>2050404</v>
      </c>
      <c r="B386" s="217" t="s">
        <v>385</v>
      </c>
      <c r="C386" s="453">
        <v>0</v>
      </c>
      <c r="D386" s="451">
        <v>0</v>
      </c>
      <c r="E386" s="353" t="str">
        <f t="shared" si="20"/>
        <v/>
      </c>
      <c r="F386" s="452" t="str">
        <f t="shared" si="18"/>
        <v>否</v>
      </c>
      <c r="G386" s="197" t="str">
        <f t="shared" si="19"/>
        <v>项</v>
      </c>
    </row>
    <row r="387" s="248" customFormat="1" ht="36" customHeight="1" spans="1:7">
      <c r="A387" s="222">
        <v>2050499</v>
      </c>
      <c r="B387" s="217" t="s">
        <v>386</v>
      </c>
      <c r="C387" s="453">
        <v>0</v>
      </c>
      <c r="D387" s="451">
        <v>0</v>
      </c>
      <c r="E387" s="353" t="str">
        <f t="shared" si="20"/>
        <v/>
      </c>
      <c r="F387" s="452" t="str">
        <f t="shared" si="18"/>
        <v>否</v>
      </c>
      <c r="G387" s="197" t="str">
        <f t="shared" si="19"/>
        <v>项</v>
      </c>
    </row>
    <row r="388" ht="36" customHeight="1" spans="1:7">
      <c r="A388" s="222">
        <v>20505</v>
      </c>
      <c r="B388" s="217" t="s">
        <v>387</v>
      </c>
      <c r="C388" s="451">
        <f>SUM(C389:C391)</f>
        <v>0</v>
      </c>
      <c r="D388" s="451">
        <f>SUM(D389:D391)</f>
        <v>0</v>
      </c>
      <c r="E388" s="353" t="str">
        <f t="shared" si="20"/>
        <v/>
      </c>
      <c r="F388" s="452" t="str">
        <f t="shared" si="18"/>
        <v>否</v>
      </c>
      <c r="G388" s="197" t="str">
        <f t="shared" si="19"/>
        <v>款</v>
      </c>
    </row>
    <row r="389" s="248" customFormat="1" ht="36" customHeight="1" spans="1:7">
      <c r="A389" s="222">
        <v>2050501</v>
      </c>
      <c r="B389" s="217" t="s">
        <v>388</v>
      </c>
      <c r="C389" s="453">
        <v>0</v>
      </c>
      <c r="D389" s="451">
        <v>0</v>
      </c>
      <c r="E389" s="353" t="str">
        <f t="shared" si="20"/>
        <v/>
      </c>
      <c r="F389" s="452" t="str">
        <f t="shared" ref="F389:F452" si="21">IF(LEN(A389)=3,"是",IF(B389&lt;&gt;"",IF(SUM(C389:D389)&lt;&gt;0,"是","否"),"是"))</f>
        <v>否</v>
      </c>
      <c r="G389" s="197" t="str">
        <f t="shared" ref="G389:G452" si="22">IF(LEN(A389)=3,"类",IF(LEN(A389)=5,"款","项"))</f>
        <v>项</v>
      </c>
    </row>
    <row r="390" s="248" customFormat="1" ht="36" customHeight="1" spans="1:7">
      <c r="A390" s="222">
        <v>2050502</v>
      </c>
      <c r="B390" s="217" t="s">
        <v>389</v>
      </c>
      <c r="C390" s="453">
        <v>0</v>
      </c>
      <c r="D390" s="451">
        <v>0</v>
      </c>
      <c r="E390" s="353" t="str">
        <f t="shared" si="20"/>
        <v/>
      </c>
      <c r="F390" s="452" t="str">
        <f t="shared" si="21"/>
        <v>否</v>
      </c>
      <c r="G390" s="197" t="str">
        <f t="shared" si="22"/>
        <v>项</v>
      </c>
    </row>
    <row r="391" s="248" customFormat="1" ht="36" customHeight="1" spans="1:7">
      <c r="A391" s="222">
        <v>2050599</v>
      </c>
      <c r="B391" s="217" t="s">
        <v>390</v>
      </c>
      <c r="C391" s="453">
        <v>0</v>
      </c>
      <c r="D391" s="451">
        <v>0</v>
      </c>
      <c r="E391" s="353" t="str">
        <f t="shared" si="20"/>
        <v/>
      </c>
      <c r="F391" s="452" t="str">
        <f t="shared" si="21"/>
        <v>否</v>
      </c>
      <c r="G391" s="197" t="str">
        <f t="shared" si="22"/>
        <v>项</v>
      </c>
    </row>
    <row r="392" s="438" customFormat="1" ht="36" customHeight="1" spans="1:7">
      <c r="A392" s="222">
        <v>20506</v>
      </c>
      <c r="B392" s="217" t="s">
        <v>391</v>
      </c>
      <c r="C392" s="451">
        <f>SUM(C393:C395)</f>
        <v>0</v>
      </c>
      <c r="D392" s="451">
        <f>SUM(D393:D395)</f>
        <v>0</v>
      </c>
      <c r="E392" s="353" t="str">
        <f t="shared" si="20"/>
        <v/>
      </c>
      <c r="F392" s="452" t="str">
        <f t="shared" si="21"/>
        <v>否</v>
      </c>
      <c r="G392" s="197" t="str">
        <f t="shared" si="22"/>
        <v>款</v>
      </c>
    </row>
    <row r="393" s="248" customFormat="1" ht="36" customHeight="1" spans="1:7">
      <c r="A393" s="222">
        <v>2050601</v>
      </c>
      <c r="B393" s="217" t="s">
        <v>392</v>
      </c>
      <c r="C393" s="453">
        <v>0</v>
      </c>
      <c r="D393" s="451">
        <v>0</v>
      </c>
      <c r="E393" s="353" t="str">
        <f t="shared" si="20"/>
        <v/>
      </c>
      <c r="F393" s="452" t="str">
        <f t="shared" si="21"/>
        <v>否</v>
      </c>
      <c r="G393" s="197" t="str">
        <f t="shared" si="22"/>
        <v>项</v>
      </c>
    </row>
    <row r="394" s="248" customFormat="1" ht="36" customHeight="1" spans="1:7">
      <c r="A394" s="222">
        <v>2050602</v>
      </c>
      <c r="B394" s="217" t="s">
        <v>393</v>
      </c>
      <c r="C394" s="453">
        <v>0</v>
      </c>
      <c r="D394" s="451">
        <v>0</v>
      </c>
      <c r="E394" s="353" t="str">
        <f t="shared" si="20"/>
        <v/>
      </c>
      <c r="F394" s="452" t="str">
        <f t="shared" si="21"/>
        <v>否</v>
      </c>
      <c r="G394" s="197" t="str">
        <f t="shared" si="22"/>
        <v>项</v>
      </c>
    </row>
    <row r="395" s="438" customFormat="1" ht="36" customHeight="1" spans="1:7">
      <c r="A395" s="222">
        <v>2050699</v>
      </c>
      <c r="B395" s="217" t="s">
        <v>394</v>
      </c>
      <c r="C395" s="453">
        <v>0</v>
      </c>
      <c r="D395" s="451">
        <v>0</v>
      </c>
      <c r="E395" s="353" t="str">
        <f t="shared" si="20"/>
        <v/>
      </c>
      <c r="F395" s="452" t="str">
        <f t="shared" si="21"/>
        <v>否</v>
      </c>
      <c r="G395" s="197" t="str">
        <f t="shared" si="22"/>
        <v>项</v>
      </c>
    </row>
    <row r="396" ht="36" customHeight="1" spans="1:7">
      <c r="A396" s="222">
        <v>20507</v>
      </c>
      <c r="B396" s="217" t="s">
        <v>395</v>
      </c>
      <c r="C396" s="453">
        <f>SUM(C397:C399)</f>
        <v>411</v>
      </c>
      <c r="D396" s="454">
        <f>SUM(D397:D399)</f>
        <v>842</v>
      </c>
      <c r="E396" s="353">
        <f t="shared" si="20"/>
        <v>1.049</v>
      </c>
      <c r="F396" s="452" t="str">
        <f t="shared" si="21"/>
        <v>是</v>
      </c>
      <c r="G396" s="197" t="str">
        <f t="shared" si="22"/>
        <v>款</v>
      </c>
    </row>
    <row r="397" s="248" customFormat="1" ht="36" customHeight="1" spans="1:7">
      <c r="A397" s="222">
        <v>2050701</v>
      </c>
      <c r="B397" s="217" t="s">
        <v>396</v>
      </c>
      <c r="C397" s="453">
        <v>411</v>
      </c>
      <c r="D397" s="454">
        <v>842</v>
      </c>
      <c r="E397" s="353">
        <f t="shared" si="20"/>
        <v>1.049</v>
      </c>
      <c r="F397" s="452" t="str">
        <f t="shared" si="21"/>
        <v>是</v>
      </c>
      <c r="G397" s="197" t="str">
        <f t="shared" si="22"/>
        <v>项</v>
      </c>
    </row>
    <row r="398" s="248" customFormat="1" ht="36" customHeight="1" spans="1:7">
      <c r="A398" s="222">
        <v>2050702</v>
      </c>
      <c r="B398" s="217" t="s">
        <v>397</v>
      </c>
      <c r="C398" s="453">
        <v>0</v>
      </c>
      <c r="D398" s="451">
        <v>0</v>
      </c>
      <c r="E398" s="353" t="str">
        <f t="shared" si="20"/>
        <v/>
      </c>
      <c r="F398" s="452" t="str">
        <f t="shared" si="21"/>
        <v>否</v>
      </c>
      <c r="G398" s="197" t="str">
        <f t="shared" si="22"/>
        <v>项</v>
      </c>
    </row>
    <row r="399" s="248" customFormat="1" ht="36" customHeight="1" spans="1:7">
      <c r="A399" s="222">
        <v>2050799</v>
      </c>
      <c r="B399" s="217" t="s">
        <v>398</v>
      </c>
      <c r="C399" s="453">
        <v>0</v>
      </c>
      <c r="D399" s="451">
        <v>0</v>
      </c>
      <c r="E399" s="353" t="str">
        <f t="shared" si="20"/>
        <v/>
      </c>
      <c r="F399" s="452" t="str">
        <f t="shared" si="21"/>
        <v>否</v>
      </c>
      <c r="G399" s="197" t="str">
        <f t="shared" si="22"/>
        <v>项</v>
      </c>
    </row>
    <row r="400" ht="36" customHeight="1" spans="1:7">
      <c r="A400" s="222">
        <v>20508</v>
      </c>
      <c r="B400" s="217" t="s">
        <v>399</v>
      </c>
      <c r="C400" s="453">
        <f>SUM(C401:C405)</f>
        <v>488</v>
      </c>
      <c r="D400" s="454">
        <f>SUM(D401:D405)</f>
        <v>544</v>
      </c>
      <c r="E400" s="353">
        <f t="shared" si="20"/>
        <v>0.115</v>
      </c>
      <c r="F400" s="452" t="str">
        <f t="shared" si="21"/>
        <v>是</v>
      </c>
      <c r="G400" s="197" t="str">
        <f t="shared" si="22"/>
        <v>款</v>
      </c>
    </row>
    <row r="401" s="248" customFormat="1" ht="36" customHeight="1" spans="1:7">
      <c r="A401" s="222">
        <v>2050801</v>
      </c>
      <c r="B401" s="217" t="s">
        <v>400</v>
      </c>
      <c r="C401" s="453">
        <v>274</v>
      </c>
      <c r="D401" s="454">
        <v>279</v>
      </c>
      <c r="E401" s="353">
        <f t="shared" si="20"/>
        <v>0.018</v>
      </c>
      <c r="F401" s="452" t="str">
        <f t="shared" si="21"/>
        <v>是</v>
      </c>
      <c r="G401" s="197" t="str">
        <f t="shared" si="22"/>
        <v>项</v>
      </c>
    </row>
    <row r="402" s="248" customFormat="1" ht="36" customHeight="1" spans="1:7">
      <c r="A402" s="222">
        <v>2050802</v>
      </c>
      <c r="B402" s="217" t="s">
        <v>401</v>
      </c>
      <c r="C402" s="453">
        <v>214</v>
      </c>
      <c r="D402" s="454">
        <v>265</v>
      </c>
      <c r="E402" s="353">
        <f t="shared" si="20"/>
        <v>0.238</v>
      </c>
      <c r="F402" s="452" t="str">
        <f t="shared" si="21"/>
        <v>是</v>
      </c>
      <c r="G402" s="197" t="str">
        <f t="shared" si="22"/>
        <v>项</v>
      </c>
    </row>
    <row r="403" s="248" customFormat="1" ht="36" customHeight="1" spans="1:7">
      <c r="A403" s="222">
        <v>2050803</v>
      </c>
      <c r="B403" s="217" t="s">
        <v>402</v>
      </c>
      <c r="C403" s="453">
        <v>0</v>
      </c>
      <c r="D403" s="451">
        <v>0</v>
      </c>
      <c r="E403" s="353" t="str">
        <f t="shared" ref="E403:E466" si="23">IF(C403&gt;0,D403/C403-1,IF(C403&lt;0,-(D403/C403-1),""))</f>
        <v/>
      </c>
      <c r="F403" s="452" t="str">
        <f t="shared" si="21"/>
        <v>否</v>
      </c>
      <c r="G403" s="197" t="str">
        <f t="shared" si="22"/>
        <v>项</v>
      </c>
    </row>
    <row r="404" s="248" customFormat="1" ht="36" customHeight="1" spans="1:7">
      <c r="A404" s="222">
        <v>2050804</v>
      </c>
      <c r="B404" s="217" t="s">
        <v>403</v>
      </c>
      <c r="C404" s="453">
        <v>0</v>
      </c>
      <c r="D404" s="451">
        <v>0</v>
      </c>
      <c r="E404" s="353" t="str">
        <f t="shared" si="23"/>
        <v/>
      </c>
      <c r="F404" s="452" t="str">
        <f t="shared" si="21"/>
        <v>否</v>
      </c>
      <c r="G404" s="197" t="str">
        <f t="shared" si="22"/>
        <v>项</v>
      </c>
    </row>
    <row r="405" s="248" customFormat="1" ht="36" customHeight="1" spans="1:7">
      <c r="A405" s="222">
        <v>2050899</v>
      </c>
      <c r="B405" s="217" t="s">
        <v>404</v>
      </c>
      <c r="C405" s="453">
        <v>0</v>
      </c>
      <c r="D405" s="451">
        <v>0</v>
      </c>
      <c r="E405" s="353" t="str">
        <f t="shared" si="23"/>
        <v/>
      </c>
      <c r="F405" s="452" t="str">
        <f t="shared" si="21"/>
        <v>否</v>
      </c>
      <c r="G405" s="197" t="str">
        <f t="shared" si="22"/>
        <v>项</v>
      </c>
    </row>
    <row r="406" ht="36" customHeight="1" spans="1:7">
      <c r="A406" s="222">
        <v>20509</v>
      </c>
      <c r="B406" s="217" t="s">
        <v>405</v>
      </c>
      <c r="C406" s="453">
        <f>SUM(C407:C412)</f>
        <v>265</v>
      </c>
      <c r="D406" s="454">
        <f>SUM(D407:D412)</f>
        <v>224</v>
      </c>
      <c r="E406" s="353">
        <f t="shared" si="23"/>
        <v>-0.155</v>
      </c>
      <c r="F406" s="452" t="str">
        <f t="shared" si="21"/>
        <v>是</v>
      </c>
      <c r="G406" s="197" t="str">
        <f t="shared" si="22"/>
        <v>款</v>
      </c>
    </row>
    <row r="407" s="248" customFormat="1" ht="36" customHeight="1" spans="1:7">
      <c r="A407" s="222">
        <v>2050901</v>
      </c>
      <c r="B407" s="217" t="s">
        <v>406</v>
      </c>
      <c r="C407" s="453">
        <v>0</v>
      </c>
      <c r="D407" s="451">
        <v>0</v>
      </c>
      <c r="E407" s="353" t="str">
        <f t="shared" si="23"/>
        <v/>
      </c>
      <c r="F407" s="452" t="str">
        <f t="shared" si="21"/>
        <v>否</v>
      </c>
      <c r="G407" s="197" t="str">
        <f t="shared" si="22"/>
        <v>项</v>
      </c>
    </row>
    <row r="408" s="248" customFormat="1" ht="36" customHeight="1" spans="1:7">
      <c r="A408" s="222">
        <v>2050902</v>
      </c>
      <c r="B408" s="217" t="s">
        <v>407</v>
      </c>
      <c r="C408" s="453">
        <v>0</v>
      </c>
      <c r="D408" s="451">
        <v>0</v>
      </c>
      <c r="E408" s="353" t="str">
        <f t="shared" si="23"/>
        <v/>
      </c>
      <c r="F408" s="452" t="str">
        <f t="shared" si="21"/>
        <v>否</v>
      </c>
      <c r="G408" s="197" t="str">
        <f t="shared" si="22"/>
        <v>项</v>
      </c>
    </row>
    <row r="409" s="248" customFormat="1" ht="36" customHeight="1" spans="1:7">
      <c r="A409" s="222">
        <v>2050903</v>
      </c>
      <c r="B409" s="217" t="s">
        <v>408</v>
      </c>
      <c r="C409" s="453">
        <v>0</v>
      </c>
      <c r="D409" s="451">
        <v>0</v>
      </c>
      <c r="E409" s="353" t="str">
        <f t="shared" si="23"/>
        <v/>
      </c>
      <c r="F409" s="452" t="str">
        <f t="shared" si="21"/>
        <v>否</v>
      </c>
      <c r="G409" s="197" t="str">
        <f t="shared" si="22"/>
        <v>项</v>
      </c>
    </row>
    <row r="410" s="248" customFormat="1" ht="36" customHeight="1" spans="1:7">
      <c r="A410" s="222">
        <v>2050904</v>
      </c>
      <c r="B410" s="217" t="s">
        <v>409</v>
      </c>
      <c r="C410" s="453">
        <v>0</v>
      </c>
      <c r="D410" s="451">
        <v>0</v>
      </c>
      <c r="E410" s="353" t="str">
        <f t="shared" si="23"/>
        <v/>
      </c>
      <c r="F410" s="452" t="str">
        <f t="shared" si="21"/>
        <v>否</v>
      </c>
      <c r="G410" s="197" t="str">
        <f t="shared" si="22"/>
        <v>项</v>
      </c>
    </row>
    <row r="411" s="248" customFormat="1" ht="36" customHeight="1" spans="1:7">
      <c r="A411" s="222">
        <v>2050905</v>
      </c>
      <c r="B411" s="217" t="s">
        <v>410</v>
      </c>
      <c r="C411" s="453">
        <v>0</v>
      </c>
      <c r="D411" s="451">
        <v>0</v>
      </c>
      <c r="E411" s="353" t="str">
        <f t="shared" si="23"/>
        <v/>
      </c>
      <c r="F411" s="452" t="str">
        <f t="shared" si="21"/>
        <v>否</v>
      </c>
      <c r="G411" s="197" t="str">
        <f t="shared" si="22"/>
        <v>项</v>
      </c>
    </row>
    <row r="412" s="248" customFormat="1" ht="36" customHeight="1" spans="1:7">
      <c r="A412" s="222">
        <v>2050999</v>
      </c>
      <c r="B412" s="217" t="s">
        <v>411</v>
      </c>
      <c r="C412" s="453">
        <v>265</v>
      </c>
      <c r="D412" s="454">
        <v>224</v>
      </c>
      <c r="E412" s="353">
        <f t="shared" si="23"/>
        <v>-0.155</v>
      </c>
      <c r="F412" s="452" t="str">
        <f t="shared" si="21"/>
        <v>是</v>
      </c>
      <c r="G412" s="197" t="str">
        <f t="shared" si="22"/>
        <v>项</v>
      </c>
    </row>
    <row r="413" ht="36" customHeight="1" spans="1:7">
      <c r="A413" s="222">
        <v>20599</v>
      </c>
      <c r="B413" s="217" t="s">
        <v>412</v>
      </c>
      <c r="C413" s="453">
        <f>C414</f>
        <v>0</v>
      </c>
      <c r="D413" s="454">
        <f>D414</f>
        <v>12</v>
      </c>
      <c r="E413" s="353" t="str">
        <f t="shared" si="23"/>
        <v/>
      </c>
      <c r="F413" s="452" t="str">
        <f t="shared" si="21"/>
        <v>是</v>
      </c>
      <c r="G413" s="197" t="str">
        <f t="shared" si="22"/>
        <v>款</v>
      </c>
    </row>
    <row r="414" s="248" customFormat="1" ht="36" customHeight="1" spans="1:7">
      <c r="A414" s="226">
        <v>2059999</v>
      </c>
      <c r="B414" s="217" t="s">
        <v>1602</v>
      </c>
      <c r="C414" s="453">
        <v>0</v>
      </c>
      <c r="D414" s="454">
        <v>12</v>
      </c>
      <c r="E414" s="353" t="str">
        <f t="shared" si="23"/>
        <v/>
      </c>
      <c r="F414" s="452" t="str">
        <f t="shared" si="21"/>
        <v>是</v>
      </c>
      <c r="G414" s="197" t="str">
        <f t="shared" si="22"/>
        <v>项</v>
      </c>
    </row>
    <row r="415" ht="36" customHeight="1" spans="1:7">
      <c r="A415" s="223">
        <v>206</v>
      </c>
      <c r="B415" s="211" t="s">
        <v>87</v>
      </c>
      <c r="C415" s="451">
        <f>SUM(C416,C421,C430,C436,C441,C446,C451,C458,C462,C466)</f>
        <v>223</v>
      </c>
      <c r="D415" s="382">
        <f>SUM(D416,D421,D430,D436,D441,D446,D451,D458,D462,D466)</f>
        <v>416</v>
      </c>
      <c r="E415" s="351">
        <f t="shared" si="23"/>
        <v>0.865</v>
      </c>
      <c r="F415" s="452" t="str">
        <f t="shared" si="21"/>
        <v>是</v>
      </c>
      <c r="G415" s="197" t="str">
        <f t="shared" si="22"/>
        <v>类</v>
      </c>
    </row>
    <row r="416" ht="36" customHeight="1" spans="1:7">
      <c r="A416" s="222">
        <v>20601</v>
      </c>
      <c r="B416" s="217" t="s">
        <v>414</v>
      </c>
      <c r="C416" s="453">
        <f>SUM(C417:C420)</f>
        <v>73</v>
      </c>
      <c r="D416" s="454">
        <f>SUM(D417:D420)</f>
        <v>62</v>
      </c>
      <c r="E416" s="353">
        <f t="shared" si="23"/>
        <v>-0.151</v>
      </c>
      <c r="F416" s="452" t="str">
        <f t="shared" si="21"/>
        <v>是</v>
      </c>
      <c r="G416" s="197" t="str">
        <f t="shared" si="22"/>
        <v>款</v>
      </c>
    </row>
    <row r="417" s="248" customFormat="1" ht="36" customHeight="1" spans="1:7">
      <c r="A417" s="222">
        <v>2060101</v>
      </c>
      <c r="B417" s="217" t="s">
        <v>138</v>
      </c>
      <c r="C417" s="453">
        <v>73</v>
      </c>
      <c r="D417" s="454">
        <v>62</v>
      </c>
      <c r="E417" s="353">
        <f t="shared" si="23"/>
        <v>-0.151</v>
      </c>
      <c r="F417" s="452" t="str">
        <f t="shared" si="21"/>
        <v>是</v>
      </c>
      <c r="G417" s="197" t="str">
        <f t="shared" si="22"/>
        <v>项</v>
      </c>
    </row>
    <row r="418" s="248" customFormat="1" ht="36" customHeight="1" spans="1:7">
      <c r="A418" s="222">
        <v>2060102</v>
      </c>
      <c r="B418" s="217" t="s">
        <v>139</v>
      </c>
      <c r="C418" s="453">
        <v>0</v>
      </c>
      <c r="D418" s="451">
        <v>0</v>
      </c>
      <c r="E418" s="353" t="str">
        <f t="shared" si="23"/>
        <v/>
      </c>
      <c r="F418" s="452" t="str">
        <f t="shared" si="21"/>
        <v>否</v>
      </c>
      <c r="G418" s="197" t="str">
        <f t="shared" si="22"/>
        <v>项</v>
      </c>
    </row>
    <row r="419" s="248" customFormat="1" ht="36" customHeight="1" spans="1:7">
      <c r="A419" s="222">
        <v>2060103</v>
      </c>
      <c r="B419" s="217" t="s">
        <v>140</v>
      </c>
      <c r="C419" s="453">
        <v>0</v>
      </c>
      <c r="D419" s="451">
        <v>0</v>
      </c>
      <c r="E419" s="353" t="str">
        <f t="shared" si="23"/>
        <v/>
      </c>
      <c r="F419" s="452" t="str">
        <f t="shared" si="21"/>
        <v>否</v>
      </c>
      <c r="G419" s="197" t="str">
        <f t="shared" si="22"/>
        <v>项</v>
      </c>
    </row>
    <row r="420" s="248" customFormat="1" ht="36" customHeight="1" spans="1:7">
      <c r="A420" s="222">
        <v>2060199</v>
      </c>
      <c r="B420" s="217" t="s">
        <v>415</v>
      </c>
      <c r="C420" s="453">
        <v>0</v>
      </c>
      <c r="D420" s="451">
        <v>0</v>
      </c>
      <c r="E420" s="353" t="str">
        <f t="shared" si="23"/>
        <v/>
      </c>
      <c r="F420" s="452" t="str">
        <f t="shared" si="21"/>
        <v>否</v>
      </c>
      <c r="G420" s="197" t="str">
        <f t="shared" si="22"/>
        <v>项</v>
      </c>
    </row>
    <row r="421" ht="36" customHeight="1" spans="1:7">
      <c r="A421" s="222">
        <v>20602</v>
      </c>
      <c r="B421" s="217" t="s">
        <v>416</v>
      </c>
      <c r="C421" s="451">
        <f>SUM(C422:C429)</f>
        <v>0</v>
      </c>
      <c r="D421" s="451">
        <f>SUM(D422:D429)</f>
        <v>0</v>
      </c>
      <c r="E421" s="353" t="str">
        <f t="shared" si="23"/>
        <v/>
      </c>
      <c r="F421" s="452" t="str">
        <f t="shared" si="21"/>
        <v>否</v>
      </c>
      <c r="G421" s="197" t="str">
        <f t="shared" si="22"/>
        <v>款</v>
      </c>
    </row>
    <row r="422" s="248" customFormat="1" ht="36" customHeight="1" spans="1:7">
      <c r="A422" s="222">
        <v>2060201</v>
      </c>
      <c r="B422" s="217" t="s">
        <v>417</v>
      </c>
      <c r="C422" s="453">
        <v>0</v>
      </c>
      <c r="D422" s="451">
        <v>0</v>
      </c>
      <c r="E422" s="353" t="str">
        <f t="shared" si="23"/>
        <v/>
      </c>
      <c r="F422" s="452" t="str">
        <f t="shared" si="21"/>
        <v>否</v>
      </c>
      <c r="G422" s="197" t="str">
        <f t="shared" si="22"/>
        <v>项</v>
      </c>
    </row>
    <row r="423" s="248" customFormat="1" ht="36" customHeight="1" spans="1:7">
      <c r="A423" s="222">
        <v>2060203</v>
      </c>
      <c r="B423" s="217" t="s">
        <v>419</v>
      </c>
      <c r="C423" s="453">
        <v>0</v>
      </c>
      <c r="D423" s="451">
        <v>0</v>
      </c>
      <c r="E423" s="353" t="str">
        <f t="shared" si="23"/>
        <v/>
      </c>
      <c r="F423" s="452" t="str">
        <f t="shared" si="21"/>
        <v>否</v>
      </c>
      <c r="G423" s="197" t="str">
        <f t="shared" si="22"/>
        <v>项</v>
      </c>
    </row>
    <row r="424" s="248" customFormat="1" ht="36" customHeight="1" spans="1:7">
      <c r="A424" s="222">
        <v>2060204</v>
      </c>
      <c r="B424" s="217" t="s">
        <v>420</v>
      </c>
      <c r="C424" s="453">
        <v>0</v>
      </c>
      <c r="D424" s="451">
        <v>0</v>
      </c>
      <c r="E424" s="353" t="str">
        <f t="shared" si="23"/>
        <v/>
      </c>
      <c r="F424" s="452" t="str">
        <f t="shared" si="21"/>
        <v>否</v>
      </c>
      <c r="G424" s="197" t="str">
        <f t="shared" si="22"/>
        <v>项</v>
      </c>
    </row>
    <row r="425" s="248" customFormat="1" ht="36" customHeight="1" spans="1:7">
      <c r="A425" s="222">
        <v>2060205</v>
      </c>
      <c r="B425" s="217" t="s">
        <v>421</v>
      </c>
      <c r="C425" s="453">
        <v>0</v>
      </c>
      <c r="D425" s="451">
        <v>0</v>
      </c>
      <c r="E425" s="353" t="str">
        <f t="shared" si="23"/>
        <v/>
      </c>
      <c r="F425" s="452" t="str">
        <f t="shared" si="21"/>
        <v>否</v>
      </c>
      <c r="G425" s="197" t="str">
        <f t="shared" si="22"/>
        <v>项</v>
      </c>
    </row>
    <row r="426" s="248" customFormat="1" ht="36" customHeight="1" spans="1:7">
      <c r="A426" s="222">
        <v>2060206</v>
      </c>
      <c r="B426" s="217" t="s">
        <v>422</v>
      </c>
      <c r="C426" s="453">
        <v>0</v>
      </c>
      <c r="D426" s="451">
        <v>0</v>
      </c>
      <c r="E426" s="353" t="str">
        <f t="shared" si="23"/>
        <v/>
      </c>
      <c r="F426" s="452" t="str">
        <f t="shared" si="21"/>
        <v>否</v>
      </c>
      <c r="G426" s="197" t="str">
        <f t="shared" si="22"/>
        <v>项</v>
      </c>
    </row>
    <row r="427" s="248" customFormat="1" ht="36" customHeight="1" spans="1:7">
      <c r="A427" s="222">
        <v>2060207</v>
      </c>
      <c r="B427" s="217" t="s">
        <v>423</v>
      </c>
      <c r="C427" s="453">
        <v>0</v>
      </c>
      <c r="D427" s="451">
        <v>0</v>
      </c>
      <c r="E427" s="353" t="str">
        <f t="shared" si="23"/>
        <v/>
      </c>
      <c r="F427" s="452" t="str">
        <f t="shared" si="21"/>
        <v>否</v>
      </c>
      <c r="G427" s="197" t="str">
        <f t="shared" si="22"/>
        <v>项</v>
      </c>
    </row>
    <row r="428" s="248" customFormat="1" ht="36" customHeight="1" spans="1:7">
      <c r="A428" s="456">
        <v>2060208</v>
      </c>
      <c r="B428" s="463" t="s">
        <v>1603</v>
      </c>
      <c r="C428" s="453">
        <v>0</v>
      </c>
      <c r="D428" s="451">
        <v>0</v>
      </c>
      <c r="E428" s="353" t="str">
        <f t="shared" si="23"/>
        <v/>
      </c>
      <c r="F428" s="452" t="str">
        <f t="shared" si="21"/>
        <v>否</v>
      </c>
      <c r="G428" s="197" t="str">
        <f t="shared" si="22"/>
        <v>项</v>
      </c>
    </row>
    <row r="429" s="248" customFormat="1" ht="36" customHeight="1" spans="1:7">
      <c r="A429" s="222">
        <v>2060299</v>
      </c>
      <c r="B429" s="217" t="s">
        <v>425</v>
      </c>
      <c r="C429" s="453">
        <v>0</v>
      </c>
      <c r="D429" s="451">
        <v>0</v>
      </c>
      <c r="E429" s="353" t="str">
        <f t="shared" si="23"/>
        <v/>
      </c>
      <c r="F429" s="452" t="str">
        <f t="shared" si="21"/>
        <v>否</v>
      </c>
      <c r="G429" s="197" t="str">
        <f t="shared" si="22"/>
        <v>项</v>
      </c>
    </row>
    <row r="430" ht="36" customHeight="1" spans="1:7">
      <c r="A430" s="222">
        <v>20603</v>
      </c>
      <c r="B430" s="217" t="s">
        <v>426</v>
      </c>
      <c r="C430" s="451">
        <f>SUM(C431:C435)</f>
        <v>0</v>
      </c>
      <c r="D430" s="451">
        <f>SUM(D431:D435)</f>
        <v>0</v>
      </c>
      <c r="E430" s="353" t="str">
        <f t="shared" si="23"/>
        <v/>
      </c>
      <c r="F430" s="452" t="str">
        <f t="shared" si="21"/>
        <v>否</v>
      </c>
      <c r="G430" s="197" t="str">
        <f t="shared" si="22"/>
        <v>款</v>
      </c>
    </row>
    <row r="431" s="248" customFormat="1" ht="36" customHeight="1" spans="1:7">
      <c r="A431" s="222">
        <v>2060301</v>
      </c>
      <c r="B431" s="217" t="s">
        <v>417</v>
      </c>
      <c r="C431" s="453">
        <v>0</v>
      </c>
      <c r="D431" s="451">
        <v>0</v>
      </c>
      <c r="E431" s="353" t="str">
        <f t="shared" si="23"/>
        <v/>
      </c>
      <c r="F431" s="452" t="str">
        <f t="shared" si="21"/>
        <v>否</v>
      </c>
      <c r="G431" s="197" t="str">
        <f t="shared" si="22"/>
        <v>项</v>
      </c>
    </row>
    <row r="432" s="248" customFormat="1" ht="36" customHeight="1" spans="1:7">
      <c r="A432" s="222">
        <v>2060302</v>
      </c>
      <c r="B432" s="217" t="s">
        <v>427</v>
      </c>
      <c r="C432" s="453">
        <v>0</v>
      </c>
      <c r="D432" s="451">
        <v>0</v>
      </c>
      <c r="E432" s="353" t="str">
        <f t="shared" si="23"/>
        <v/>
      </c>
      <c r="F432" s="452" t="str">
        <f t="shared" si="21"/>
        <v>否</v>
      </c>
      <c r="G432" s="197" t="str">
        <f t="shared" si="22"/>
        <v>项</v>
      </c>
    </row>
    <row r="433" s="248" customFormat="1" ht="36" customHeight="1" spans="1:7">
      <c r="A433" s="222">
        <v>2060303</v>
      </c>
      <c r="B433" s="217" t="s">
        <v>428</v>
      </c>
      <c r="C433" s="453">
        <v>0</v>
      </c>
      <c r="D433" s="451">
        <v>0</v>
      </c>
      <c r="E433" s="353" t="str">
        <f t="shared" si="23"/>
        <v/>
      </c>
      <c r="F433" s="452" t="str">
        <f t="shared" si="21"/>
        <v>否</v>
      </c>
      <c r="G433" s="197" t="str">
        <f t="shared" si="22"/>
        <v>项</v>
      </c>
    </row>
    <row r="434" s="248" customFormat="1" ht="36" customHeight="1" spans="1:7">
      <c r="A434" s="222">
        <v>2060304</v>
      </c>
      <c r="B434" s="217" t="s">
        <v>429</v>
      </c>
      <c r="C434" s="453">
        <v>0</v>
      </c>
      <c r="D434" s="451">
        <v>0</v>
      </c>
      <c r="E434" s="353" t="str">
        <f t="shared" si="23"/>
        <v/>
      </c>
      <c r="F434" s="452" t="str">
        <f t="shared" si="21"/>
        <v>否</v>
      </c>
      <c r="G434" s="197" t="str">
        <f t="shared" si="22"/>
        <v>项</v>
      </c>
    </row>
    <row r="435" s="248" customFormat="1" ht="36" customHeight="1" spans="1:7">
      <c r="A435" s="222">
        <v>2060399</v>
      </c>
      <c r="B435" s="217" t="s">
        <v>430</v>
      </c>
      <c r="C435" s="453">
        <v>0</v>
      </c>
      <c r="D435" s="451">
        <v>0</v>
      </c>
      <c r="E435" s="353" t="str">
        <f t="shared" si="23"/>
        <v/>
      </c>
      <c r="F435" s="452" t="str">
        <f t="shared" si="21"/>
        <v>否</v>
      </c>
      <c r="G435" s="197" t="str">
        <f t="shared" si="22"/>
        <v>项</v>
      </c>
    </row>
    <row r="436" ht="36" customHeight="1" spans="1:7">
      <c r="A436" s="222">
        <v>20604</v>
      </c>
      <c r="B436" s="217" t="s">
        <v>431</v>
      </c>
      <c r="C436" s="453">
        <f>SUM(C437:C440)</f>
        <v>0</v>
      </c>
      <c r="D436" s="454">
        <f>SUM(D437:D440)</f>
        <v>150</v>
      </c>
      <c r="E436" s="353" t="str">
        <f t="shared" si="23"/>
        <v/>
      </c>
      <c r="F436" s="452" t="str">
        <f t="shared" si="21"/>
        <v>是</v>
      </c>
      <c r="G436" s="197" t="str">
        <f t="shared" si="22"/>
        <v>款</v>
      </c>
    </row>
    <row r="437" s="248" customFormat="1" ht="36" customHeight="1" spans="1:7">
      <c r="A437" s="222">
        <v>2060401</v>
      </c>
      <c r="B437" s="217" t="s">
        <v>417</v>
      </c>
      <c r="C437" s="453">
        <v>0</v>
      </c>
      <c r="D437" s="451">
        <v>0</v>
      </c>
      <c r="E437" s="353" t="str">
        <f t="shared" si="23"/>
        <v/>
      </c>
      <c r="F437" s="452" t="str">
        <f t="shared" si="21"/>
        <v>否</v>
      </c>
      <c r="G437" s="197" t="str">
        <f t="shared" si="22"/>
        <v>项</v>
      </c>
    </row>
    <row r="438" s="248" customFormat="1" ht="36" customHeight="1" spans="1:7">
      <c r="A438" s="222">
        <v>2060404</v>
      </c>
      <c r="B438" s="217" t="s">
        <v>432</v>
      </c>
      <c r="C438" s="453">
        <v>0</v>
      </c>
      <c r="D438" s="451">
        <v>0</v>
      </c>
      <c r="E438" s="353" t="str">
        <f t="shared" si="23"/>
        <v/>
      </c>
      <c r="F438" s="452" t="str">
        <f t="shared" si="21"/>
        <v>否</v>
      </c>
      <c r="G438" s="197" t="str">
        <f t="shared" si="22"/>
        <v>项</v>
      </c>
    </row>
    <row r="439" s="248" customFormat="1" ht="36" customHeight="1" spans="1:7">
      <c r="A439" s="464">
        <v>2060405</v>
      </c>
      <c r="B439" s="217" t="s">
        <v>433</v>
      </c>
      <c r="C439" s="453">
        <v>0</v>
      </c>
      <c r="D439" s="451">
        <v>0</v>
      </c>
      <c r="E439" s="353" t="str">
        <f t="shared" si="23"/>
        <v/>
      </c>
      <c r="F439" s="452" t="str">
        <f t="shared" si="21"/>
        <v>否</v>
      </c>
      <c r="G439" s="197" t="str">
        <f t="shared" si="22"/>
        <v>项</v>
      </c>
    </row>
    <row r="440" s="248" customFormat="1" ht="36" customHeight="1" spans="1:7">
      <c r="A440" s="222">
        <v>2060499</v>
      </c>
      <c r="B440" s="217" t="s">
        <v>434</v>
      </c>
      <c r="C440" s="453">
        <v>0</v>
      </c>
      <c r="D440" s="454">
        <v>150</v>
      </c>
      <c r="E440" s="353" t="str">
        <f t="shared" si="23"/>
        <v/>
      </c>
      <c r="F440" s="452" t="str">
        <f t="shared" si="21"/>
        <v>是</v>
      </c>
      <c r="G440" s="197" t="str">
        <f t="shared" si="22"/>
        <v>项</v>
      </c>
    </row>
    <row r="441" ht="36" customHeight="1" spans="1:7">
      <c r="A441" s="222">
        <v>20605</v>
      </c>
      <c r="B441" s="217" t="s">
        <v>435</v>
      </c>
      <c r="C441" s="451">
        <f>SUM(C442:C445)</f>
        <v>0</v>
      </c>
      <c r="D441" s="451">
        <f>SUM(D442:D445)</f>
        <v>0</v>
      </c>
      <c r="E441" s="353" t="str">
        <f t="shared" si="23"/>
        <v/>
      </c>
      <c r="F441" s="452" t="str">
        <f t="shared" si="21"/>
        <v>否</v>
      </c>
      <c r="G441" s="197" t="str">
        <f t="shared" si="22"/>
        <v>款</v>
      </c>
    </row>
    <row r="442" s="248" customFormat="1" ht="36" customHeight="1" spans="1:7">
      <c r="A442" s="222">
        <v>2060501</v>
      </c>
      <c r="B442" s="217" t="s">
        <v>417</v>
      </c>
      <c r="C442" s="453">
        <v>0</v>
      </c>
      <c r="D442" s="451">
        <v>0</v>
      </c>
      <c r="E442" s="353" t="str">
        <f t="shared" si="23"/>
        <v/>
      </c>
      <c r="F442" s="452" t="str">
        <f t="shared" si="21"/>
        <v>否</v>
      </c>
      <c r="G442" s="197" t="str">
        <f t="shared" si="22"/>
        <v>项</v>
      </c>
    </row>
    <row r="443" s="248" customFormat="1" ht="36" customHeight="1" spans="1:7">
      <c r="A443" s="222">
        <v>2060502</v>
      </c>
      <c r="B443" s="217" t="s">
        <v>436</v>
      </c>
      <c r="C443" s="453">
        <v>0</v>
      </c>
      <c r="D443" s="451">
        <v>0</v>
      </c>
      <c r="E443" s="353" t="str">
        <f t="shared" si="23"/>
        <v/>
      </c>
      <c r="F443" s="452" t="str">
        <f t="shared" si="21"/>
        <v>否</v>
      </c>
      <c r="G443" s="197" t="str">
        <f t="shared" si="22"/>
        <v>项</v>
      </c>
    </row>
    <row r="444" s="248" customFormat="1" ht="36" customHeight="1" spans="1:7">
      <c r="A444" s="222">
        <v>2060503</v>
      </c>
      <c r="B444" s="217" t="s">
        <v>437</v>
      </c>
      <c r="C444" s="453">
        <v>0</v>
      </c>
      <c r="D444" s="451">
        <v>0</v>
      </c>
      <c r="E444" s="353" t="str">
        <f t="shared" si="23"/>
        <v/>
      </c>
      <c r="F444" s="452" t="str">
        <f t="shared" si="21"/>
        <v>否</v>
      </c>
      <c r="G444" s="197" t="str">
        <f t="shared" si="22"/>
        <v>项</v>
      </c>
    </row>
    <row r="445" s="248" customFormat="1" ht="36" customHeight="1" spans="1:7">
      <c r="A445" s="222">
        <v>2060599</v>
      </c>
      <c r="B445" s="217" t="s">
        <v>438</v>
      </c>
      <c r="C445" s="453">
        <v>0</v>
      </c>
      <c r="D445" s="451">
        <v>0</v>
      </c>
      <c r="E445" s="353" t="str">
        <f t="shared" si="23"/>
        <v/>
      </c>
      <c r="F445" s="452" t="str">
        <f t="shared" si="21"/>
        <v>否</v>
      </c>
      <c r="G445" s="197" t="str">
        <f t="shared" si="22"/>
        <v>项</v>
      </c>
    </row>
    <row r="446" ht="36" customHeight="1" spans="1:7">
      <c r="A446" s="222">
        <v>20606</v>
      </c>
      <c r="B446" s="217" t="s">
        <v>439</v>
      </c>
      <c r="C446" s="451">
        <f>SUM(C447:C450)</f>
        <v>0</v>
      </c>
      <c r="D446" s="451">
        <f>SUM(D447:D450)</f>
        <v>0</v>
      </c>
      <c r="E446" s="353" t="str">
        <f t="shared" si="23"/>
        <v/>
      </c>
      <c r="F446" s="452" t="str">
        <f t="shared" si="21"/>
        <v>否</v>
      </c>
      <c r="G446" s="197" t="str">
        <f t="shared" si="22"/>
        <v>款</v>
      </c>
    </row>
    <row r="447" s="248" customFormat="1" ht="36" customHeight="1" spans="1:7">
      <c r="A447" s="222">
        <v>2060601</v>
      </c>
      <c r="B447" s="217" t="s">
        <v>440</v>
      </c>
      <c r="C447" s="453">
        <v>0</v>
      </c>
      <c r="D447" s="451">
        <v>0</v>
      </c>
      <c r="E447" s="353" t="str">
        <f t="shared" si="23"/>
        <v/>
      </c>
      <c r="F447" s="452" t="str">
        <f t="shared" si="21"/>
        <v>否</v>
      </c>
      <c r="G447" s="197" t="str">
        <f t="shared" si="22"/>
        <v>项</v>
      </c>
    </row>
    <row r="448" s="248" customFormat="1" ht="36" customHeight="1" spans="1:7">
      <c r="A448" s="222">
        <v>2060602</v>
      </c>
      <c r="B448" s="217" t="s">
        <v>441</v>
      </c>
      <c r="C448" s="453">
        <v>0</v>
      </c>
      <c r="D448" s="451">
        <v>0</v>
      </c>
      <c r="E448" s="353" t="str">
        <f t="shared" si="23"/>
        <v/>
      </c>
      <c r="F448" s="452" t="str">
        <f t="shared" si="21"/>
        <v>否</v>
      </c>
      <c r="G448" s="197" t="str">
        <f t="shared" si="22"/>
        <v>项</v>
      </c>
    </row>
    <row r="449" s="248" customFormat="1" ht="36" customHeight="1" spans="1:7">
      <c r="A449" s="222">
        <v>2060603</v>
      </c>
      <c r="B449" s="217" t="s">
        <v>442</v>
      </c>
      <c r="C449" s="453">
        <v>0</v>
      </c>
      <c r="D449" s="451">
        <v>0</v>
      </c>
      <c r="E449" s="353" t="str">
        <f t="shared" si="23"/>
        <v/>
      </c>
      <c r="F449" s="452" t="str">
        <f t="shared" si="21"/>
        <v>否</v>
      </c>
      <c r="G449" s="197" t="str">
        <f t="shared" si="22"/>
        <v>项</v>
      </c>
    </row>
    <row r="450" s="248" customFormat="1" ht="36" customHeight="1" spans="1:7">
      <c r="A450" s="222">
        <v>2060699</v>
      </c>
      <c r="B450" s="217" t="s">
        <v>443</v>
      </c>
      <c r="C450" s="453">
        <v>0</v>
      </c>
      <c r="D450" s="451">
        <v>0</v>
      </c>
      <c r="E450" s="353" t="str">
        <f t="shared" si="23"/>
        <v/>
      </c>
      <c r="F450" s="452" t="str">
        <f t="shared" si="21"/>
        <v>否</v>
      </c>
      <c r="G450" s="197" t="str">
        <f t="shared" si="22"/>
        <v>项</v>
      </c>
    </row>
    <row r="451" ht="36" customHeight="1" spans="1:7">
      <c r="A451" s="222">
        <v>20607</v>
      </c>
      <c r="B451" s="217" t="s">
        <v>444</v>
      </c>
      <c r="C451" s="453">
        <f>SUM(C452:C457)</f>
        <v>150</v>
      </c>
      <c r="D451" s="454">
        <f>SUM(D452:D457)</f>
        <v>202</v>
      </c>
      <c r="E451" s="353">
        <f t="shared" si="23"/>
        <v>0.347</v>
      </c>
      <c r="F451" s="452" t="str">
        <f t="shared" si="21"/>
        <v>是</v>
      </c>
      <c r="G451" s="197" t="str">
        <f t="shared" si="22"/>
        <v>款</v>
      </c>
    </row>
    <row r="452" s="248" customFormat="1" ht="36" customHeight="1" spans="1:7">
      <c r="A452" s="222">
        <v>2060701</v>
      </c>
      <c r="B452" s="217" t="s">
        <v>417</v>
      </c>
      <c r="C452" s="453">
        <v>144</v>
      </c>
      <c r="D452" s="454">
        <v>141</v>
      </c>
      <c r="E452" s="353">
        <f t="shared" si="23"/>
        <v>-0.021</v>
      </c>
      <c r="F452" s="452" t="str">
        <f t="shared" si="21"/>
        <v>是</v>
      </c>
      <c r="G452" s="197" t="str">
        <f t="shared" si="22"/>
        <v>项</v>
      </c>
    </row>
    <row r="453" s="248" customFormat="1" ht="36" customHeight="1" spans="1:7">
      <c r="A453" s="222">
        <v>2060702</v>
      </c>
      <c r="B453" s="217" t="s">
        <v>445</v>
      </c>
      <c r="C453" s="453">
        <v>6</v>
      </c>
      <c r="D453" s="454">
        <v>6</v>
      </c>
      <c r="E453" s="353">
        <f t="shared" si="23"/>
        <v>0</v>
      </c>
      <c r="F453" s="452" t="str">
        <f t="shared" ref="F453:F516" si="24">IF(LEN(A453)=3,"是",IF(B453&lt;&gt;"",IF(SUM(C453:D453)&lt;&gt;0,"是","否"),"是"))</f>
        <v>是</v>
      </c>
      <c r="G453" s="197" t="str">
        <f t="shared" ref="G453:G516" si="25">IF(LEN(A453)=3,"类",IF(LEN(A453)=5,"款","项"))</f>
        <v>项</v>
      </c>
    </row>
    <row r="454" s="248" customFormat="1" ht="36" customHeight="1" spans="1:7">
      <c r="A454" s="222">
        <v>2060703</v>
      </c>
      <c r="B454" s="217" t="s">
        <v>446</v>
      </c>
      <c r="C454" s="453">
        <v>0</v>
      </c>
      <c r="D454" s="451">
        <v>0</v>
      </c>
      <c r="E454" s="353" t="str">
        <f t="shared" si="23"/>
        <v/>
      </c>
      <c r="F454" s="452" t="str">
        <f t="shared" si="24"/>
        <v>否</v>
      </c>
      <c r="G454" s="197" t="str">
        <f t="shared" si="25"/>
        <v>项</v>
      </c>
    </row>
    <row r="455" s="248" customFormat="1" ht="36" customHeight="1" spans="1:7">
      <c r="A455" s="222">
        <v>2060704</v>
      </c>
      <c r="B455" s="217" t="s">
        <v>447</v>
      </c>
      <c r="C455" s="453">
        <v>0</v>
      </c>
      <c r="D455" s="451">
        <v>0</v>
      </c>
      <c r="E455" s="353" t="str">
        <f t="shared" si="23"/>
        <v/>
      </c>
      <c r="F455" s="452" t="str">
        <f t="shared" si="24"/>
        <v>否</v>
      </c>
      <c r="G455" s="197" t="str">
        <f t="shared" si="25"/>
        <v>项</v>
      </c>
    </row>
    <row r="456" s="248" customFormat="1" ht="36" customHeight="1" spans="1:7">
      <c r="A456" s="222">
        <v>2060705</v>
      </c>
      <c r="B456" s="217" t="s">
        <v>448</v>
      </c>
      <c r="C456" s="453">
        <v>0</v>
      </c>
      <c r="D456" s="451">
        <v>0</v>
      </c>
      <c r="E456" s="353" t="str">
        <f t="shared" si="23"/>
        <v/>
      </c>
      <c r="F456" s="452" t="str">
        <f t="shared" si="24"/>
        <v>否</v>
      </c>
      <c r="G456" s="197" t="str">
        <f t="shared" si="25"/>
        <v>项</v>
      </c>
    </row>
    <row r="457" s="248" customFormat="1" ht="36" customHeight="1" spans="1:7">
      <c r="A457" s="222">
        <v>2060799</v>
      </c>
      <c r="B457" s="217" t="s">
        <v>449</v>
      </c>
      <c r="C457" s="453">
        <v>0</v>
      </c>
      <c r="D457" s="454">
        <v>55</v>
      </c>
      <c r="E457" s="353" t="str">
        <f t="shared" si="23"/>
        <v/>
      </c>
      <c r="F457" s="452" t="str">
        <f t="shared" si="24"/>
        <v>是</v>
      </c>
      <c r="G457" s="197" t="str">
        <f t="shared" si="25"/>
        <v>项</v>
      </c>
    </row>
    <row r="458" ht="36" customHeight="1" spans="1:7">
      <c r="A458" s="222">
        <v>20608</v>
      </c>
      <c r="B458" s="217" t="s">
        <v>450</v>
      </c>
      <c r="C458" s="451">
        <f>SUM(C459:C461)</f>
        <v>0</v>
      </c>
      <c r="D458" s="451">
        <f>SUM(D459:D461)</f>
        <v>0</v>
      </c>
      <c r="E458" s="353" t="str">
        <f t="shared" si="23"/>
        <v/>
      </c>
      <c r="F458" s="452" t="str">
        <f t="shared" si="24"/>
        <v>否</v>
      </c>
      <c r="G458" s="197" t="str">
        <f t="shared" si="25"/>
        <v>款</v>
      </c>
    </row>
    <row r="459" s="248" customFormat="1" ht="36" customHeight="1" spans="1:7">
      <c r="A459" s="222">
        <v>2060801</v>
      </c>
      <c r="B459" s="217" t="s">
        <v>451</v>
      </c>
      <c r="C459" s="453">
        <v>0</v>
      </c>
      <c r="D459" s="451">
        <v>0</v>
      </c>
      <c r="E459" s="353" t="str">
        <f t="shared" si="23"/>
        <v/>
      </c>
      <c r="F459" s="452" t="str">
        <f t="shared" si="24"/>
        <v>否</v>
      </c>
      <c r="G459" s="197" t="str">
        <f t="shared" si="25"/>
        <v>项</v>
      </c>
    </row>
    <row r="460" s="248" customFormat="1" ht="36" customHeight="1" spans="1:7">
      <c r="A460" s="222">
        <v>2060802</v>
      </c>
      <c r="B460" s="217" t="s">
        <v>452</v>
      </c>
      <c r="C460" s="453">
        <v>0</v>
      </c>
      <c r="D460" s="451">
        <v>0</v>
      </c>
      <c r="E460" s="353" t="str">
        <f t="shared" si="23"/>
        <v/>
      </c>
      <c r="F460" s="452" t="str">
        <f t="shared" si="24"/>
        <v>否</v>
      </c>
      <c r="G460" s="197" t="str">
        <f t="shared" si="25"/>
        <v>项</v>
      </c>
    </row>
    <row r="461" s="248" customFormat="1" ht="36" customHeight="1" spans="1:7">
      <c r="A461" s="222">
        <v>2060899</v>
      </c>
      <c r="B461" s="217" t="s">
        <v>453</v>
      </c>
      <c r="C461" s="453">
        <v>0</v>
      </c>
      <c r="D461" s="451">
        <v>0</v>
      </c>
      <c r="E461" s="353" t="str">
        <f t="shared" si="23"/>
        <v/>
      </c>
      <c r="F461" s="452" t="str">
        <f t="shared" si="24"/>
        <v>否</v>
      </c>
      <c r="G461" s="197" t="str">
        <f t="shared" si="25"/>
        <v>项</v>
      </c>
    </row>
    <row r="462" ht="36" customHeight="1" spans="1:7">
      <c r="A462" s="222">
        <v>20609</v>
      </c>
      <c r="B462" s="217" t="s">
        <v>454</v>
      </c>
      <c r="C462" s="451">
        <f>SUM(C463:C465)</f>
        <v>0</v>
      </c>
      <c r="D462" s="451">
        <f>SUM(D463:D465)</f>
        <v>0</v>
      </c>
      <c r="E462" s="353" t="str">
        <f t="shared" si="23"/>
        <v/>
      </c>
      <c r="F462" s="452" t="str">
        <f t="shared" si="24"/>
        <v>否</v>
      </c>
      <c r="G462" s="197" t="str">
        <f t="shared" si="25"/>
        <v>款</v>
      </c>
    </row>
    <row r="463" s="248" customFormat="1" ht="36" customHeight="1" spans="1:7">
      <c r="A463" s="222">
        <v>2060901</v>
      </c>
      <c r="B463" s="217" t="s">
        <v>455</v>
      </c>
      <c r="C463" s="453">
        <v>0</v>
      </c>
      <c r="D463" s="451">
        <v>0</v>
      </c>
      <c r="E463" s="353" t="str">
        <f t="shared" si="23"/>
        <v/>
      </c>
      <c r="F463" s="452" t="str">
        <f t="shared" si="24"/>
        <v>否</v>
      </c>
      <c r="G463" s="197" t="str">
        <f t="shared" si="25"/>
        <v>项</v>
      </c>
    </row>
    <row r="464" s="248" customFormat="1" ht="36" customHeight="1" spans="1:7">
      <c r="A464" s="222">
        <v>2060902</v>
      </c>
      <c r="B464" s="217" t="s">
        <v>456</v>
      </c>
      <c r="C464" s="453">
        <v>0</v>
      </c>
      <c r="D464" s="451">
        <v>0</v>
      </c>
      <c r="E464" s="353" t="str">
        <f t="shared" si="23"/>
        <v/>
      </c>
      <c r="F464" s="452" t="str">
        <f t="shared" si="24"/>
        <v>否</v>
      </c>
      <c r="G464" s="197" t="str">
        <f t="shared" si="25"/>
        <v>项</v>
      </c>
    </row>
    <row r="465" s="248" customFormat="1" ht="36" customHeight="1" spans="1:7">
      <c r="A465" s="222">
        <v>2060999</v>
      </c>
      <c r="B465" s="217" t="s">
        <v>457</v>
      </c>
      <c r="C465" s="453">
        <v>0</v>
      </c>
      <c r="D465" s="451">
        <v>0</v>
      </c>
      <c r="E465" s="353" t="str">
        <f t="shared" si="23"/>
        <v/>
      </c>
      <c r="F465" s="452" t="str">
        <f t="shared" si="24"/>
        <v>否</v>
      </c>
      <c r="G465" s="197" t="str">
        <f t="shared" si="25"/>
        <v>项</v>
      </c>
    </row>
    <row r="466" ht="36" customHeight="1" spans="1:7">
      <c r="A466" s="222">
        <v>20699</v>
      </c>
      <c r="B466" s="217" t="s">
        <v>458</v>
      </c>
      <c r="C466" s="453">
        <f>SUM(C467:C470)</f>
        <v>0</v>
      </c>
      <c r="D466" s="454">
        <f>SUM(D467:D470)</f>
        <v>2</v>
      </c>
      <c r="E466" s="353" t="str">
        <f t="shared" si="23"/>
        <v/>
      </c>
      <c r="F466" s="452" t="str">
        <f t="shared" si="24"/>
        <v>是</v>
      </c>
      <c r="G466" s="197" t="str">
        <f t="shared" si="25"/>
        <v>款</v>
      </c>
    </row>
    <row r="467" s="248" customFormat="1" ht="36" customHeight="1" spans="1:7">
      <c r="A467" s="222">
        <v>2069901</v>
      </c>
      <c r="B467" s="217" t="s">
        <v>459</v>
      </c>
      <c r="C467" s="453">
        <v>0</v>
      </c>
      <c r="D467" s="451">
        <v>0</v>
      </c>
      <c r="E467" s="353" t="str">
        <f t="shared" ref="E467:E530" si="26">IF(C467&gt;0,D467/C467-1,IF(C467&lt;0,-(D467/C467-1),""))</f>
        <v/>
      </c>
      <c r="F467" s="452" t="str">
        <f t="shared" si="24"/>
        <v>否</v>
      </c>
      <c r="G467" s="197" t="str">
        <f t="shared" si="25"/>
        <v>项</v>
      </c>
    </row>
    <row r="468" s="248" customFormat="1" ht="36" customHeight="1" spans="1:7">
      <c r="A468" s="222">
        <v>2069902</v>
      </c>
      <c r="B468" s="217" t="s">
        <v>460</v>
      </c>
      <c r="C468" s="453">
        <v>0</v>
      </c>
      <c r="D468" s="451">
        <v>0</v>
      </c>
      <c r="E468" s="353" t="str">
        <f t="shared" si="26"/>
        <v/>
      </c>
      <c r="F468" s="452" t="str">
        <f t="shared" si="24"/>
        <v>否</v>
      </c>
      <c r="G468" s="197" t="str">
        <f t="shared" si="25"/>
        <v>项</v>
      </c>
    </row>
    <row r="469" s="248" customFormat="1" ht="36" customHeight="1" spans="1:7">
      <c r="A469" s="222">
        <v>2069903</v>
      </c>
      <c r="B469" s="217" t="s">
        <v>461</v>
      </c>
      <c r="C469" s="453">
        <v>0</v>
      </c>
      <c r="D469" s="451">
        <v>0</v>
      </c>
      <c r="E469" s="353" t="str">
        <f t="shared" si="26"/>
        <v/>
      </c>
      <c r="F469" s="452" t="str">
        <f t="shared" si="24"/>
        <v>否</v>
      </c>
      <c r="G469" s="197" t="str">
        <f t="shared" si="25"/>
        <v>项</v>
      </c>
    </row>
    <row r="470" s="248" customFormat="1" ht="36" customHeight="1" spans="1:7">
      <c r="A470" s="222">
        <v>2069999</v>
      </c>
      <c r="B470" s="217" t="s">
        <v>462</v>
      </c>
      <c r="C470" s="453">
        <v>0</v>
      </c>
      <c r="D470" s="454">
        <v>2</v>
      </c>
      <c r="E470" s="353" t="str">
        <f t="shared" si="26"/>
        <v/>
      </c>
      <c r="F470" s="452" t="str">
        <f t="shared" si="24"/>
        <v>是</v>
      </c>
      <c r="G470" s="197" t="str">
        <f t="shared" si="25"/>
        <v>项</v>
      </c>
    </row>
    <row r="471" ht="36" customHeight="1" spans="1:7">
      <c r="A471" s="223">
        <v>207</v>
      </c>
      <c r="B471" s="211" t="s">
        <v>89</v>
      </c>
      <c r="C471" s="451">
        <f>SUM(C472,C488,C496,C507,C516,C524)</f>
        <v>1184</v>
      </c>
      <c r="D471" s="382">
        <f>SUM(D472,D488,D496,D507,D516,D524)</f>
        <v>1308</v>
      </c>
      <c r="E471" s="351">
        <f t="shared" si="26"/>
        <v>0.105</v>
      </c>
      <c r="F471" s="452" t="str">
        <f t="shared" si="24"/>
        <v>是</v>
      </c>
      <c r="G471" s="197" t="str">
        <f t="shared" si="25"/>
        <v>类</v>
      </c>
    </row>
    <row r="472" ht="36" customHeight="1" spans="1:7">
      <c r="A472" s="222">
        <v>20701</v>
      </c>
      <c r="B472" s="217" t="s">
        <v>463</v>
      </c>
      <c r="C472" s="453">
        <f>SUM(C473:C487)</f>
        <v>1052</v>
      </c>
      <c r="D472" s="454">
        <f>SUM(D473:D487)</f>
        <v>1204</v>
      </c>
      <c r="E472" s="353">
        <f t="shared" si="26"/>
        <v>0.144</v>
      </c>
      <c r="F472" s="452" t="str">
        <f t="shared" si="24"/>
        <v>是</v>
      </c>
      <c r="G472" s="197" t="str">
        <f t="shared" si="25"/>
        <v>款</v>
      </c>
    </row>
    <row r="473" s="248" customFormat="1" ht="36" customHeight="1" spans="1:7">
      <c r="A473" s="222">
        <v>2070101</v>
      </c>
      <c r="B473" s="217" t="s">
        <v>138</v>
      </c>
      <c r="C473" s="453">
        <v>62</v>
      </c>
      <c r="D473" s="454">
        <v>79</v>
      </c>
      <c r="E473" s="353">
        <f t="shared" si="26"/>
        <v>0.274</v>
      </c>
      <c r="F473" s="452" t="str">
        <f t="shared" si="24"/>
        <v>是</v>
      </c>
      <c r="G473" s="197" t="str">
        <f t="shared" si="25"/>
        <v>项</v>
      </c>
    </row>
    <row r="474" s="248" customFormat="1" ht="36" customHeight="1" spans="1:7">
      <c r="A474" s="222">
        <v>2070102</v>
      </c>
      <c r="B474" s="217" t="s">
        <v>139</v>
      </c>
      <c r="C474" s="453">
        <v>0</v>
      </c>
      <c r="D474" s="451">
        <v>0</v>
      </c>
      <c r="E474" s="353" t="str">
        <f t="shared" si="26"/>
        <v/>
      </c>
      <c r="F474" s="452" t="str">
        <f t="shared" si="24"/>
        <v>否</v>
      </c>
      <c r="G474" s="197" t="str">
        <f t="shared" si="25"/>
        <v>项</v>
      </c>
    </row>
    <row r="475" s="248" customFormat="1" ht="36" customHeight="1" spans="1:7">
      <c r="A475" s="222">
        <v>2070103</v>
      </c>
      <c r="B475" s="217" t="s">
        <v>140</v>
      </c>
      <c r="C475" s="453">
        <v>0</v>
      </c>
      <c r="D475" s="451">
        <v>0</v>
      </c>
      <c r="E475" s="353" t="str">
        <f t="shared" si="26"/>
        <v/>
      </c>
      <c r="F475" s="452" t="str">
        <f t="shared" si="24"/>
        <v>否</v>
      </c>
      <c r="G475" s="197" t="str">
        <f t="shared" si="25"/>
        <v>项</v>
      </c>
    </row>
    <row r="476" s="248" customFormat="1" ht="36" customHeight="1" spans="1:7">
      <c r="A476" s="222">
        <v>2070104</v>
      </c>
      <c r="B476" s="217" t="s">
        <v>464</v>
      </c>
      <c r="C476" s="453">
        <v>0</v>
      </c>
      <c r="D476" s="451">
        <v>0</v>
      </c>
      <c r="E476" s="353" t="str">
        <f t="shared" si="26"/>
        <v/>
      </c>
      <c r="F476" s="452" t="str">
        <f t="shared" si="24"/>
        <v>否</v>
      </c>
      <c r="G476" s="197" t="str">
        <f t="shared" si="25"/>
        <v>项</v>
      </c>
    </row>
    <row r="477" s="248" customFormat="1" ht="36" customHeight="1" spans="1:7">
      <c r="A477" s="222">
        <v>2070105</v>
      </c>
      <c r="B477" s="217" t="s">
        <v>465</v>
      </c>
      <c r="C477" s="453">
        <v>0</v>
      </c>
      <c r="D477" s="451">
        <v>0</v>
      </c>
      <c r="E477" s="353" t="str">
        <f t="shared" si="26"/>
        <v/>
      </c>
      <c r="F477" s="452" t="str">
        <f t="shared" si="24"/>
        <v>否</v>
      </c>
      <c r="G477" s="197" t="str">
        <f t="shared" si="25"/>
        <v>项</v>
      </c>
    </row>
    <row r="478" s="248" customFormat="1" ht="36" customHeight="1" spans="1:7">
      <c r="A478" s="222">
        <v>2070106</v>
      </c>
      <c r="B478" s="217" t="s">
        <v>466</v>
      </c>
      <c r="C478" s="453">
        <v>0</v>
      </c>
      <c r="D478" s="451">
        <v>0</v>
      </c>
      <c r="E478" s="353" t="str">
        <f t="shared" si="26"/>
        <v/>
      </c>
      <c r="F478" s="452" t="str">
        <f t="shared" si="24"/>
        <v>否</v>
      </c>
      <c r="G478" s="197" t="str">
        <f t="shared" si="25"/>
        <v>项</v>
      </c>
    </row>
    <row r="479" s="248" customFormat="1" ht="36" customHeight="1" spans="1:7">
      <c r="A479" s="222">
        <v>2070107</v>
      </c>
      <c r="B479" s="217" t="s">
        <v>467</v>
      </c>
      <c r="C479" s="453">
        <v>22</v>
      </c>
      <c r="D479" s="454">
        <v>22</v>
      </c>
      <c r="E479" s="353">
        <f t="shared" si="26"/>
        <v>0</v>
      </c>
      <c r="F479" s="452" t="str">
        <f t="shared" si="24"/>
        <v>是</v>
      </c>
      <c r="G479" s="197" t="str">
        <f t="shared" si="25"/>
        <v>项</v>
      </c>
    </row>
    <row r="480" s="248" customFormat="1" ht="36" customHeight="1" spans="1:7">
      <c r="A480" s="222">
        <v>2070108</v>
      </c>
      <c r="B480" s="217" t="s">
        <v>468</v>
      </c>
      <c r="C480" s="453">
        <v>0</v>
      </c>
      <c r="D480" s="451">
        <v>0</v>
      </c>
      <c r="E480" s="353" t="str">
        <f t="shared" si="26"/>
        <v/>
      </c>
      <c r="F480" s="452" t="str">
        <f t="shared" si="24"/>
        <v>否</v>
      </c>
      <c r="G480" s="197" t="str">
        <f t="shared" si="25"/>
        <v>项</v>
      </c>
    </row>
    <row r="481" s="248" customFormat="1" ht="36" customHeight="1" spans="1:7">
      <c r="A481" s="222">
        <v>2070109</v>
      </c>
      <c r="B481" s="217" t="s">
        <v>469</v>
      </c>
      <c r="C481" s="453">
        <v>968</v>
      </c>
      <c r="D481" s="454">
        <v>981</v>
      </c>
      <c r="E481" s="353">
        <f t="shared" si="26"/>
        <v>0.013</v>
      </c>
      <c r="F481" s="452" t="str">
        <f t="shared" si="24"/>
        <v>是</v>
      </c>
      <c r="G481" s="197" t="str">
        <f t="shared" si="25"/>
        <v>项</v>
      </c>
    </row>
    <row r="482" s="248" customFormat="1" ht="36" customHeight="1" spans="1:7">
      <c r="A482" s="222">
        <v>2070110</v>
      </c>
      <c r="B482" s="217" t="s">
        <v>470</v>
      </c>
      <c r="C482" s="453">
        <v>0</v>
      </c>
      <c r="D482" s="451">
        <v>0</v>
      </c>
      <c r="E482" s="353" t="str">
        <f t="shared" si="26"/>
        <v/>
      </c>
      <c r="F482" s="452" t="str">
        <f t="shared" si="24"/>
        <v>否</v>
      </c>
      <c r="G482" s="197" t="str">
        <f t="shared" si="25"/>
        <v>项</v>
      </c>
    </row>
    <row r="483" s="248" customFormat="1" ht="36" customHeight="1" spans="1:7">
      <c r="A483" s="222">
        <v>2070111</v>
      </c>
      <c r="B483" s="217" t="s">
        <v>471</v>
      </c>
      <c r="C483" s="453">
        <v>0</v>
      </c>
      <c r="D483" s="454">
        <v>5</v>
      </c>
      <c r="E483" s="353" t="str">
        <f t="shared" si="26"/>
        <v/>
      </c>
      <c r="F483" s="452" t="str">
        <f t="shared" si="24"/>
        <v>是</v>
      </c>
      <c r="G483" s="197" t="str">
        <f t="shared" si="25"/>
        <v>项</v>
      </c>
    </row>
    <row r="484" s="248" customFormat="1" ht="36" customHeight="1" spans="1:7">
      <c r="A484" s="222">
        <v>2070112</v>
      </c>
      <c r="B484" s="217" t="s">
        <v>472</v>
      </c>
      <c r="C484" s="453">
        <v>0</v>
      </c>
      <c r="D484" s="451">
        <v>0</v>
      </c>
      <c r="E484" s="353" t="str">
        <f t="shared" si="26"/>
        <v/>
      </c>
      <c r="F484" s="452" t="str">
        <f t="shared" si="24"/>
        <v>否</v>
      </c>
      <c r="G484" s="197" t="str">
        <f t="shared" si="25"/>
        <v>项</v>
      </c>
    </row>
    <row r="485" s="248" customFormat="1" ht="36" customHeight="1" spans="1:7">
      <c r="A485" s="222">
        <v>2070113</v>
      </c>
      <c r="B485" s="217" t="s">
        <v>473</v>
      </c>
      <c r="C485" s="453">
        <v>0</v>
      </c>
      <c r="D485" s="451">
        <v>0</v>
      </c>
      <c r="E485" s="353" t="str">
        <f t="shared" si="26"/>
        <v/>
      </c>
      <c r="F485" s="452" t="str">
        <f t="shared" si="24"/>
        <v>否</v>
      </c>
      <c r="G485" s="197" t="str">
        <f t="shared" si="25"/>
        <v>项</v>
      </c>
    </row>
    <row r="486" s="248" customFormat="1" ht="36" customHeight="1" spans="1:7">
      <c r="A486" s="222">
        <v>2070114</v>
      </c>
      <c r="B486" s="217" t="s">
        <v>474</v>
      </c>
      <c r="C486" s="453">
        <v>0</v>
      </c>
      <c r="D486" s="451">
        <v>0</v>
      </c>
      <c r="E486" s="353" t="str">
        <f t="shared" si="26"/>
        <v/>
      </c>
      <c r="F486" s="452" t="str">
        <f t="shared" si="24"/>
        <v>否</v>
      </c>
      <c r="G486" s="197" t="str">
        <f t="shared" si="25"/>
        <v>项</v>
      </c>
    </row>
    <row r="487" s="248" customFormat="1" ht="36" customHeight="1" spans="1:7">
      <c r="A487" s="222">
        <v>2070199</v>
      </c>
      <c r="B487" s="217" t="s">
        <v>475</v>
      </c>
      <c r="C487" s="453">
        <v>0</v>
      </c>
      <c r="D487" s="454">
        <v>117</v>
      </c>
      <c r="E487" s="353" t="str">
        <f t="shared" si="26"/>
        <v/>
      </c>
      <c r="F487" s="452" t="str">
        <f t="shared" si="24"/>
        <v>是</v>
      </c>
      <c r="G487" s="197" t="str">
        <f t="shared" si="25"/>
        <v>项</v>
      </c>
    </row>
    <row r="488" ht="36" customHeight="1" spans="1:7">
      <c r="A488" s="222">
        <v>20702</v>
      </c>
      <c r="B488" s="217" t="s">
        <v>476</v>
      </c>
      <c r="C488" s="453">
        <f>SUM(C489:C495)</f>
        <v>0</v>
      </c>
      <c r="D488" s="454">
        <f>SUM(D489:D495)</f>
        <v>4</v>
      </c>
      <c r="E488" s="353" t="str">
        <f t="shared" si="26"/>
        <v/>
      </c>
      <c r="F488" s="452" t="str">
        <f t="shared" si="24"/>
        <v>是</v>
      </c>
      <c r="G488" s="197" t="str">
        <f t="shared" si="25"/>
        <v>款</v>
      </c>
    </row>
    <row r="489" s="248" customFormat="1" ht="36" customHeight="1" spans="1:7">
      <c r="A489" s="222">
        <v>2070201</v>
      </c>
      <c r="B489" s="217" t="s">
        <v>138</v>
      </c>
      <c r="C489" s="453">
        <v>0</v>
      </c>
      <c r="D489" s="451">
        <v>0</v>
      </c>
      <c r="E489" s="353" t="str">
        <f t="shared" si="26"/>
        <v/>
      </c>
      <c r="F489" s="452" t="str">
        <f t="shared" si="24"/>
        <v>否</v>
      </c>
      <c r="G489" s="197" t="str">
        <f t="shared" si="25"/>
        <v>项</v>
      </c>
    </row>
    <row r="490" s="248" customFormat="1" ht="36" customHeight="1" spans="1:7">
      <c r="A490" s="222">
        <v>2070202</v>
      </c>
      <c r="B490" s="217" t="s">
        <v>139</v>
      </c>
      <c r="C490" s="453">
        <v>0</v>
      </c>
      <c r="D490" s="451">
        <v>0</v>
      </c>
      <c r="E490" s="353" t="str">
        <f t="shared" si="26"/>
        <v/>
      </c>
      <c r="F490" s="452" t="str">
        <f t="shared" si="24"/>
        <v>否</v>
      </c>
      <c r="G490" s="197" t="str">
        <f t="shared" si="25"/>
        <v>项</v>
      </c>
    </row>
    <row r="491" s="248" customFormat="1" ht="36" customHeight="1" spans="1:7">
      <c r="A491" s="222">
        <v>2070203</v>
      </c>
      <c r="B491" s="217" t="s">
        <v>140</v>
      </c>
      <c r="C491" s="453">
        <v>0</v>
      </c>
      <c r="D491" s="451">
        <v>0</v>
      </c>
      <c r="E491" s="353" t="str">
        <f t="shared" si="26"/>
        <v/>
      </c>
      <c r="F491" s="452" t="str">
        <f t="shared" si="24"/>
        <v>否</v>
      </c>
      <c r="G491" s="197" t="str">
        <f t="shared" si="25"/>
        <v>项</v>
      </c>
    </row>
    <row r="492" s="248" customFormat="1" ht="36" customHeight="1" spans="1:7">
      <c r="A492" s="222">
        <v>2070204</v>
      </c>
      <c r="B492" s="217" t="s">
        <v>477</v>
      </c>
      <c r="C492" s="453">
        <v>0</v>
      </c>
      <c r="D492" s="454">
        <v>4</v>
      </c>
      <c r="E492" s="353" t="str">
        <f t="shared" si="26"/>
        <v/>
      </c>
      <c r="F492" s="452" t="str">
        <f t="shared" si="24"/>
        <v>是</v>
      </c>
      <c r="G492" s="197" t="str">
        <f t="shared" si="25"/>
        <v>项</v>
      </c>
    </row>
    <row r="493" s="248" customFormat="1" ht="36" customHeight="1" spans="1:7">
      <c r="A493" s="222">
        <v>2070205</v>
      </c>
      <c r="B493" s="217" t="s">
        <v>478</v>
      </c>
      <c r="C493" s="453">
        <v>0</v>
      </c>
      <c r="D493" s="451">
        <v>0</v>
      </c>
      <c r="E493" s="353" t="str">
        <f t="shared" si="26"/>
        <v/>
      </c>
      <c r="F493" s="452" t="str">
        <f t="shared" si="24"/>
        <v>否</v>
      </c>
      <c r="G493" s="197" t="str">
        <f t="shared" si="25"/>
        <v>项</v>
      </c>
    </row>
    <row r="494" s="248" customFormat="1" ht="36" customHeight="1" spans="1:7">
      <c r="A494" s="222">
        <v>2070206</v>
      </c>
      <c r="B494" s="217" t="s">
        <v>479</v>
      </c>
      <c r="C494" s="453">
        <v>0</v>
      </c>
      <c r="D494" s="451">
        <v>0</v>
      </c>
      <c r="E494" s="353" t="str">
        <f t="shared" si="26"/>
        <v/>
      </c>
      <c r="F494" s="452" t="str">
        <f t="shared" si="24"/>
        <v>否</v>
      </c>
      <c r="G494" s="197" t="str">
        <f t="shared" si="25"/>
        <v>项</v>
      </c>
    </row>
    <row r="495" s="248" customFormat="1" ht="36" customHeight="1" spans="1:7">
      <c r="A495" s="222">
        <v>2070299</v>
      </c>
      <c r="B495" s="217" t="s">
        <v>480</v>
      </c>
      <c r="C495" s="453">
        <v>0</v>
      </c>
      <c r="D495" s="451">
        <v>0</v>
      </c>
      <c r="E495" s="353" t="str">
        <f t="shared" si="26"/>
        <v/>
      </c>
      <c r="F495" s="452" t="str">
        <f t="shared" si="24"/>
        <v>否</v>
      </c>
      <c r="G495" s="197" t="str">
        <f t="shared" si="25"/>
        <v>项</v>
      </c>
    </row>
    <row r="496" ht="36" customHeight="1" spans="1:7">
      <c r="A496" s="222">
        <v>20703</v>
      </c>
      <c r="B496" s="217" t="s">
        <v>481</v>
      </c>
      <c r="C496" s="451">
        <f>SUM(C497:C506)</f>
        <v>30</v>
      </c>
      <c r="D496" s="382">
        <f>SUM(D497:D506)</f>
        <v>0</v>
      </c>
      <c r="E496" s="353">
        <f t="shared" si="26"/>
        <v>-1</v>
      </c>
      <c r="F496" s="452" t="str">
        <f t="shared" si="24"/>
        <v>是</v>
      </c>
      <c r="G496" s="197" t="str">
        <f t="shared" si="25"/>
        <v>款</v>
      </c>
    </row>
    <row r="497" s="248" customFormat="1" ht="36" customHeight="1" spans="1:7">
      <c r="A497" s="222">
        <v>2070301</v>
      </c>
      <c r="B497" s="217" t="s">
        <v>138</v>
      </c>
      <c r="C497" s="453">
        <v>0</v>
      </c>
      <c r="D497" s="451">
        <v>0</v>
      </c>
      <c r="E497" s="353" t="str">
        <f t="shared" si="26"/>
        <v/>
      </c>
      <c r="F497" s="452" t="str">
        <f t="shared" si="24"/>
        <v>否</v>
      </c>
      <c r="G497" s="197" t="str">
        <f t="shared" si="25"/>
        <v>项</v>
      </c>
    </row>
    <row r="498" s="248" customFormat="1" ht="36" customHeight="1" spans="1:7">
      <c r="A498" s="222">
        <v>2070302</v>
      </c>
      <c r="B498" s="217" t="s">
        <v>139</v>
      </c>
      <c r="C498" s="453">
        <v>0</v>
      </c>
      <c r="D498" s="451">
        <v>0</v>
      </c>
      <c r="E498" s="353" t="str">
        <f t="shared" si="26"/>
        <v/>
      </c>
      <c r="F498" s="452" t="str">
        <f t="shared" si="24"/>
        <v>否</v>
      </c>
      <c r="G498" s="197" t="str">
        <f t="shared" si="25"/>
        <v>项</v>
      </c>
    </row>
    <row r="499" s="248" customFormat="1" ht="36" customHeight="1" spans="1:7">
      <c r="A499" s="222">
        <v>2070303</v>
      </c>
      <c r="B499" s="217" t="s">
        <v>140</v>
      </c>
      <c r="C499" s="453">
        <v>0</v>
      </c>
      <c r="D499" s="451">
        <v>0</v>
      </c>
      <c r="E499" s="353" t="str">
        <f t="shared" si="26"/>
        <v/>
      </c>
      <c r="F499" s="452" t="str">
        <f t="shared" si="24"/>
        <v>否</v>
      </c>
      <c r="G499" s="197" t="str">
        <f t="shared" si="25"/>
        <v>项</v>
      </c>
    </row>
    <row r="500" s="248" customFormat="1" ht="36" customHeight="1" spans="1:7">
      <c r="A500" s="222">
        <v>2070304</v>
      </c>
      <c r="B500" s="217" t="s">
        <v>482</v>
      </c>
      <c r="C500" s="453">
        <v>0</v>
      </c>
      <c r="D500" s="451">
        <v>0</v>
      </c>
      <c r="E500" s="353" t="str">
        <f t="shared" si="26"/>
        <v/>
      </c>
      <c r="F500" s="452" t="str">
        <f t="shared" si="24"/>
        <v>否</v>
      </c>
      <c r="G500" s="197" t="str">
        <f t="shared" si="25"/>
        <v>项</v>
      </c>
    </row>
    <row r="501" s="248" customFormat="1" ht="36" customHeight="1" spans="1:7">
      <c r="A501" s="222">
        <v>2070305</v>
      </c>
      <c r="B501" s="217" t="s">
        <v>483</v>
      </c>
      <c r="C501" s="453">
        <v>0</v>
      </c>
      <c r="D501" s="451">
        <v>0</v>
      </c>
      <c r="E501" s="353" t="str">
        <f t="shared" si="26"/>
        <v/>
      </c>
      <c r="F501" s="452" t="str">
        <f t="shared" si="24"/>
        <v>否</v>
      </c>
      <c r="G501" s="197" t="str">
        <f t="shared" si="25"/>
        <v>项</v>
      </c>
    </row>
    <row r="502" s="248" customFormat="1" ht="36" customHeight="1" spans="1:7">
      <c r="A502" s="222">
        <v>2070306</v>
      </c>
      <c r="B502" s="217" t="s">
        <v>484</v>
      </c>
      <c r="C502" s="453">
        <v>0</v>
      </c>
      <c r="D502" s="451">
        <v>0</v>
      </c>
      <c r="E502" s="353" t="str">
        <f t="shared" si="26"/>
        <v/>
      </c>
      <c r="F502" s="452" t="str">
        <f t="shared" si="24"/>
        <v>否</v>
      </c>
      <c r="G502" s="197" t="str">
        <f t="shared" si="25"/>
        <v>项</v>
      </c>
    </row>
    <row r="503" s="248" customFormat="1" ht="36" customHeight="1" spans="1:7">
      <c r="A503" s="222">
        <v>2070307</v>
      </c>
      <c r="B503" s="217" t="s">
        <v>485</v>
      </c>
      <c r="C503" s="453">
        <v>0</v>
      </c>
      <c r="D503" s="451">
        <v>0</v>
      </c>
      <c r="E503" s="353" t="str">
        <f t="shared" si="26"/>
        <v/>
      </c>
      <c r="F503" s="452" t="str">
        <f t="shared" si="24"/>
        <v>否</v>
      </c>
      <c r="G503" s="197" t="str">
        <f t="shared" si="25"/>
        <v>项</v>
      </c>
    </row>
    <row r="504" s="248" customFormat="1" ht="36" customHeight="1" spans="1:7">
      <c r="A504" s="222">
        <v>2070308</v>
      </c>
      <c r="B504" s="217" t="s">
        <v>486</v>
      </c>
      <c r="C504" s="453">
        <v>0</v>
      </c>
      <c r="D504" s="451">
        <v>0</v>
      </c>
      <c r="E504" s="353" t="str">
        <f t="shared" si="26"/>
        <v/>
      </c>
      <c r="F504" s="452" t="str">
        <f t="shared" si="24"/>
        <v>否</v>
      </c>
      <c r="G504" s="197" t="str">
        <f t="shared" si="25"/>
        <v>项</v>
      </c>
    </row>
    <row r="505" s="248" customFormat="1" ht="36" customHeight="1" spans="1:7">
      <c r="A505" s="222">
        <v>2070309</v>
      </c>
      <c r="B505" s="217" t="s">
        <v>487</v>
      </c>
      <c r="C505" s="453">
        <v>0</v>
      </c>
      <c r="D505" s="451">
        <v>0</v>
      </c>
      <c r="E505" s="353" t="str">
        <f t="shared" si="26"/>
        <v/>
      </c>
      <c r="F505" s="452" t="str">
        <f t="shared" si="24"/>
        <v>否</v>
      </c>
      <c r="G505" s="197" t="str">
        <f t="shared" si="25"/>
        <v>项</v>
      </c>
    </row>
    <row r="506" s="248" customFormat="1" ht="36" customHeight="1" spans="1:7">
      <c r="A506" s="222">
        <v>2070399</v>
      </c>
      <c r="B506" s="217" t="s">
        <v>488</v>
      </c>
      <c r="C506" s="453">
        <v>30</v>
      </c>
      <c r="D506" s="382">
        <v>0</v>
      </c>
      <c r="E506" s="353">
        <f t="shared" si="26"/>
        <v>-1</v>
      </c>
      <c r="F506" s="452" t="str">
        <f t="shared" si="24"/>
        <v>是</v>
      </c>
      <c r="G506" s="197" t="str">
        <f t="shared" si="25"/>
        <v>项</v>
      </c>
    </row>
    <row r="507" ht="36" customHeight="1" spans="1:7">
      <c r="A507" s="222">
        <v>20706</v>
      </c>
      <c r="B507" s="217" t="s">
        <v>489</v>
      </c>
      <c r="C507" s="451">
        <f>SUM(C508:C515)</f>
        <v>0</v>
      </c>
      <c r="D507" s="451">
        <f>SUM(D508:D515)</f>
        <v>0</v>
      </c>
      <c r="E507" s="353" t="str">
        <f t="shared" si="26"/>
        <v/>
      </c>
      <c r="F507" s="452" t="str">
        <f t="shared" si="24"/>
        <v>否</v>
      </c>
      <c r="G507" s="197" t="str">
        <f t="shared" si="25"/>
        <v>款</v>
      </c>
    </row>
    <row r="508" s="248" customFormat="1" ht="36" customHeight="1" spans="1:7">
      <c r="A508" s="222">
        <v>2070601</v>
      </c>
      <c r="B508" s="217" t="s">
        <v>138</v>
      </c>
      <c r="C508" s="453">
        <v>0</v>
      </c>
      <c r="D508" s="451">
        <v>0</v>
      </c>
      <c r="E508" s="353" t="str">
        <f t="shared" si="26"/>
        <v/>
      </c>
      <c r="F508" s="452" t="str">
        <f t="shared" si="24"/>
        <v>否</v>
      </c>
      <c r="G508" s="197" t="str">
        <f t="shared" si="25"/>
        <v>项</v>
      </c>
    </row>
    <row r="509" s="248" customFormat="1" ht="36" customHeight="1" spans="1:7">
      <c r="A509" s="222">
        <v>2070602</v>
      </c>
      <c r="B509" s="217" t="s">
        <v>139</v>
      </c>
      <c r="C509" s="453">
        <v>0</v>
      </c>
      <c r="D509" s="451">
        <v>0</v>
      </c>
      <c r="E509" s="353" t="str">
        <f t="shared" si="26"/>
        <v/>
      </c>
      <c r="F509" s="452" t="str">
        <f t="shared" si="24"/>
        <v>否</v>
      </c>
      <c r="G509" s="197" t="str">
        <f t="shared" si="25"/>
        <v>项</v>
      </c>
    </row>
    <row r="510" s="248" customFormat="1" ht="36" customHeight="1" spans="1:7">
      <c r="A510" s="222">
        <v>2070603</v>
      </c>
      <c r="B510" s="217" t="s">
        <v>140</v>
      </c>
      <c r="C510" s="453">
        <v>0</v>
      </c>
      <c r="D510" s="451">
        <v>0</v>
      </c>
      <c r="E510" s="353" t="str">
        <f t="shared" si="26"/>
        <v/>
      </c>
      <c r="F510" s="452" t="str">
        <f t="shared" si="24"/>
        <v>否</v>
      </c>
      <c r="G510" s="197" t="str">
        <f t="shared" si="25"/>
        <v>项</v>
      </c>
    </row>
    <row r="511" s="248" customFormat="1" ht="36" customHeight="1" spans="1:7">
      <c r="A511" s="222">
        <v>2070604</v>
      </c>
      <c r="B511" s="217" t="s">
        <v>490</v>
      </c>
      <c r="C511" s="453">
        <v>0</v>
      </c>
      <c r="D511" s="451">
        <v>0</v>
      </c>
      <c r="E511" s="353" t="str">
        <f t="shared" si="26"/>
        <v/>
      </c>
      <c r="F511" s="452" t="str">
        <f t="shared" si="24"/>
        <v>否</v>
      </c>
      <c r="G511" s="197" t="str">
        <f t="shared" si="25"/>
        <v>项</v>
      </c>
    </row>
    <row r="512" s="248" customFormat="1" ht="36" customHeight="1" spans="1:7">
      <c r="A512" s="222">
        <v>2070605</v>
      </c>
      <c r="B512" s="217" t="s">
        <v>491</v>
      </c>
      <c r="C512" s="453">
        <v>0</v>
      </c>
      <c r="D512" s="451">
        <v>0</v>
      </c>
      <c r="E512" s="353" t="str">
        <f t="shared" si="26"/>
        <v/>
      </c>
      <c r="F512" s="452" t="str">
        <f t="shared" si="24"/>
        <v>否</v>
      </c>
      <c r="G512" s="197" t="str">
        <f t="shared" si="25"/>
        <v>项</v>
      </c>
    </row>
    <row r="513" s="248" customFormat="1" ht="36" customHeight="1" spans="1:7">
      <c r="A513" s="222">
        <v>2070606</v>
      </c>
      <c r="B513" s="217" t="s">
        <v>492</v>
      </c>
      <c r="C513" s="453">
        <v>0</v>
      </c>
      <c r="D513" s="451">
        <v>0</v>
      </c>
      <c r="E513" s="353" t="str">
        <f t="shared" si="26"/>
        <v/>
      </c>
      <c r="F513" s="452" t="str">
        <f t="shared" si="24"/>
        <v>否</v>
      </c>
      <c r="G513" s="197" t="str">
        <f t="shared" si="25"/>
        <v>项</v>
      </c>
    </row>
    <row r="514" s="248" customFormat="1" ht="36" customHeight="1" spans="1:7">
      <c r="A514" s="222">
        <v>2070607</v>
      </c>
      <c r="B514" s="217" t="s">
        <v>493</v>
      </c>
      <c r="C514" s="453">
        <v>0</v>
      </c>
      <c r="D514" s="451">
        <v>0</v>
      </c>
      <c r="E514" s="353" t="str">
        <f t="shared" si="26"/>
        <v/>
      </c>
      <c r="F514" s="452" t="str">
        <f t="shared" si="24"/>
        <v>否</v>
      </c>
      <c r="G514" s="197" t="str">
        <f t="shared" si="25"/>
        <v>项</v>
      </c>
    </row>
    <row r="515" s="248" customFormat="1" ht="36" customHeight="1" spans="1:7">
      <c r="A515" s="222">
        <v>2070699</v>
      </c>
      <c r="B515" s="217" t="s">
        <v>494</v>
      </c>
      <c r="C515" s="453">
        <v>0</v>
      </c>
      <c r="D515" s="451">
        <v>0</v>
      </c>
      <c r="E515" s="353" t="str">
        <f t="shared" si="26"/>
        <v/>
      </c>
      <c r="F515" s="452" t="str">
        <f t="shared" si="24"/>
        <v>否</v>
      </c>
      <c r="G515" s="197" t="str">
        <f t="shared" si="25"/>
        <v>项</v>
      </c>
    </row>
    <row r="516" ht="36" customHeight="1" spans="1:7">
      <c r="A516" s="222">
        <v>20708</v>
      </c>
      <c r="B516" s="217" t="s">
        <v>495</v>
      </c>
      <c r="C516" s="451">
        <f>SUM(C517:C523)</f>
        <v>0</v>
      </c>
      <c r="D516" s="451">
        <f>SUM(D517:D523)</f>
        <v>0</v>
      </c>
      <c r="E516" s="353" t="str">
        <f t="shared" si="26"/>
        <v/>
      </c>
      <c r="F516" s="452" t="str">
        <f t="shared" si="24"/>
        <v>否</v>
      </c>
      <c r="G516" s="197" t="str">
        <f t="shared" si="25"/>
        <v>款</v>
      </c>
    </row>
    <row r="517" s="248" customFormat="1" ht="36" customHeight="1" spans="1:7">
      <c r="A517" s="222">
        <v>2070801</v>
      </c>
      <c r="B517" s="217" t="s">
        <v>138</v>
      </c>
      <c r="C517" s="453">
        <v>0</v>
      </c>
      <c r="D517" s="451">
        <v>0</v>
      </c>
      <c r="E517" s="353" t="str">
        <f t="shared" si="26"/>
        <v/>
      </c>
      <c r="F517" s="452" t="str">
        <f t="shared" ref="F517:F580" si="27">IF(LEN(A517)=3,"是",IF(B517&lt;&gt;"",IF(SUM(C517:D517)&lt;&gt;0,"是","否"),"是"))</f>
        <v>否</v>
      </c>
      <c r="G517" s="197" t="str">
        <f t="shared" ref="G517:G580" si="28">IF(LEN(A517)=3,"类",IF(LEN(A517)=5,"款","项"))</f>
        <v>项</v>
      </c>
    </row>
    <row r="518" s="248" customFormat="1" ht="36" customHeight="1" spans="1:7">
      <c r="A518" s="222">
        <v>2070802</v>
      </c>
      <c r="B518" s="217" t="s">
        <v>139</v>
      </c>
      <c r="C518" s="453">
        <v>0</v>
      </c>
      <c r="D518" s="451">
        <v>0</v>
      </c>
      <c r="E518" s="353" t="str">
        <f t="shared" si="26"/>
        <v/>
      </c>
      <c r="F518" s="452" t="str">
        <f t="shared" si="27"/>
        <v>否</v>
      </c>
      <c r="G518" s="197" t="str">
        <f t="shared" si="28"/>
        <v>项</v>
      </c>
    </row>
    <row r="519" s="248" customFormat="1" ht="36" customHeight="1" spans="1:7">
      <c r="A519" s="222">
        <v>2070803</v>
      </c>
      <c r="B519" s="217" t="s">
        <v>140</v>
      </c>
      <c r="C519" s="453">
        <v>0</v>
      </c>
      <c r="D519" s="451">
        <v>0</v>
      </c>
      <c r="E519" s="353" t="str">
        <f t="shared" si="26"/>
        <v/>
      </c>
      <c r="F519" s="452" t="str">
        <f t="shared" si="27"/>
        <v>否</v>
      </c>
      <c r="G519" s="197" t="str">
        <f t="shared" si="28"/>
        <v>项</v>
      </c>
    </row>
    <row r="520" s="248" customFormat="1" ht="36" customHeight="1" spans="1:7">
      <c r="A520" s="222">
        <v>2070806</v>
      </c>
      <c r="B520" s="217" t="s">
        <v>498</v>
      </c>
      <c r="C520" s="453">
        <v>0</v>
      </c>
      <c r="D520" s="451">
        <v>0</v>
      </c>
      <c r="E520" s="353" t="str">
        <f t="shared" si="26"/>
        <v/>
      </c>
      <c r="F520" s="452" t="str">
        <f t="shared" si="27"/>
        <v>否</v>
      </c>
      <c r="G520" s="197" t="str">
        <f t="shared" si="28"/>
        <v>项</v>
      </c>
    </row>
    <row r="521" s="248" customFormat="1" ht="36" customHeight="1" spans="1:7">
      <c r="A521" s="465">
        <v>2070807</v>
      </c>
      <c r="B521" s="217" t="s">
        <v>499</v>
      </c>
      <c r="C521" s="453">
        <v>0</v>
      </c>
      <c r="D521" s="451">
        <v>0</v>
      </c>
      <c r="E521" s="353" t="str">
        <f t="shared" si="26"/>
        <v/>
      </c>
      <c r="F521" s="452" t="str">
        <f t="shared" si="27"/>
        <v>否</v>
      </c>
      <c r="G521" s="197" t="str">
        <f t="shared" si="28"/>
        <v>项</v>
      </c>
    </row>
    <row r="522" s="248" customFormat="1" ht="36" customHeight="1" spans="1:7">
      <c r="A522" s="465">
        <v>2070808</v>
      </c>
      <c r="B522" s="217" t="s">
        <v>500</v>
      </c>
      <c r="C522" s="453">
        <v>0</v>
      </c>
      <c r="D522" s="451">
        <v>0</v>
      </c>
      <c r="E522" s="353" t="str">
        <f t="shared" si="26"/>
        <v/>
      </c>
      <c r="F522" s="452" t="str">
        <f t="shared" si="27"/>
        <v>否</v>
      </c>
      <c r="G522" s="197" t="str">
        <f t="shared" si="28"/>
        <v>项</v>
      </c>
    </row>
    <row r="523" s="248" customFormat="1" ht="36" customHeight="1" spans="1:7">
      <c r="A523" s="222">
        <v>2070899</v>
      </c>
      <c r="B523" s="217" t="s">
        <v>501</v>
      </c>
      <c r="C523" s="453">
        <v>0</v>
      </c>
      <c r="D523" s="451">
        <v>0</v>
      </c>
      <c r="E523" s="353" t="str">
        <f t="shared" si="26"/>
        <v/>
      </c>
      <c r="F523" s="452" t="str">
        <f t="shared" si="27"/>
        <v>否</v>
      </c>
      <c r="G523" s="197" t="str">
        <f t="shared" si="28"/>
        <v>项</v>
      </c>
    </row>
    <row r="524" ht="36" customHeight="1" spans="1:7">
      <c r="A524" s="222">
        <v>20799</v>
      </c>
      <c r="B524" s="217" t="s">
        <v>502</v>
      </c>
      <c r="C524" s="453">
        <f>SUM(C525:C527)</f>
        <v>102</v>
      </c>
      <c r="D524" s="454">
        <f>SUM(D525:D527)</f>
        <v>100</v>
      </c>
      <c r="E524" s="353">
        <f t="shared" si="26"/>
        <v>-0.02</v>
      </c>
      <c r="F524" s="452" t="str">
        <f t="shared" si="27"/>
        <v>是</v>
      </c>
      <c r="G524" s="197" t="str">
        <f t="shared" si="28"/>
        <v>款</v>
      </c>
    </row>
    <row r="525" s="248" customFormat="1" ht="36" customHeight="1" spans="1:7">
      <c r="A525" s="222">
        <v>2079902</v>
      </c>
      <c r="B525" s="217" t="s">
        <v>503</v>
      </c>
      <c r="C525" s="453">
        <v>0</v>
      </c>
      <c r="D525" s="451">
        <v>0</v>
      </c>
      <c r="E525" s="353" t="str">
        <f t="shared" si="26"/>
        <v/>
      </c>
      <c r="F525" s="452" t="str">
        <f t="shared" si="27"/>
        <v>否</v>
      </c>
      <c r="G525" s="197" t="str">
        <f t="shared" si="28"/>
        <v>项</v>
      </c>
    </row>
    <row r="526" s="248" customFormat="1" ht="36" customHeight="1" spans="1:7">
      <c r="A526" s="222">
        <v>2079903</v>
      </c>
      <c r="B526" s="217" t="s">
        <v>504</v>
      </c>
      <c r="C526" s="453">
        <v>0</v>
      </c>
      <c r="D526" s="451">
        <v>0</v>
      </c>
      <c r="E526" s="353" t="str">
        <f t="shared" si="26"/>
        <v/>
      </c>
      <c r="F526" s="452" t="str">
        <f t="shared" si="27"/>
        <v>否</v>
      </c>
      <c r="G526" s="197" t="str">
        <f t="shared" si="28"/>
        <v>项</v>
      </c>
    </row>
    <row r="527" s="248" customFormat="1" ht="36" customHeight="1" spans="1:7">
      <c r="A527" s="222">
        <v>2079999</v>
      </c>
      <c r="B527" s="217" t="s">
        <v>505</v>
      </c>
      <c r="C527" s="453">
        <v>102</v>
      </c>
      <c r="D527" s="454">
        <v>100</v>
      </c>
      <c r="E527" s="353">
        <f t="shared" si="26"/>
        <v>-0.02</v>
      </c>
      <c r="F527" s="452" t="str">
        <f t="shared" si="27"/>
        <v>是</v>
      </c>
      <c r="G527" s="197" t="str">
        <f t="shared" si="28"/>
        <v>项</v>
      </c>
    </row>
    <row r="528" ht="36" customHeight="1" spans="1:7">
      <c r="A528" s="223">
        <v>208</v>
      </c>
      <c r="B528" s="211" t="s">
        <v>91</v>
      </c>
      <c r="C528" s="451">
        <f>SUM(C529,C548,C556,C558,C567,C571,C581,C591,C598,C606,C615,C620,C623,C626,C629,C632,C635,C639,C644,C652,C655)</f>
        <v>42277</v>
      </c>
      <c r="D528" s="382">
        <f>SUM(D529,D548,D556,D558,D567,D571,D581,D591,D598,D606,D615,D620,D623,D626,D629,D632,D635,D639,D644,D652,D655)</f>
        <v>50513</v>
      </c>
      <c r="E528" s="351">
        <f t="shared" si="26"/>
        <v>0.195</v>
      </c>
      <c r="F528" s="452" t="str">
        <f t="shared" si="27"/>
        <v>是</v>
      </c>
      <c r="G528" s="197" t="str">
        <f t="shared" si="28"/>
        <v>类</v>
      </c>
    </row>
    <row r="529" ht="36" customHeight="1" spans="1:7">
      <c r="A529" s="222">
        <v>20801</v>
      </c>
      <c r="B529" s="217" t="s">
        <v>506</v>
      </c>
      <c r="C529" s="453">
        <f>SUM(C530:C547)</f>
        <v>888</v>
      </c>
      <c r="D529" s="454">
        <f>SUM(D530:D547)</f>
        <v>912</v>
      </c>
      <c r="E529" s="353">
        <f t="shared" si="26"/>
        <v>0.027</v>
      </c>
      <c r="F529" s="452" t="str">
        <f t="shared" si="27"/>
        <v>是</v>
      </c>
      <c r="G529" s="197" t="str">
        <f t="shared" si="28"/>
        <v>款</v>
      </c>
    </row>
    <row r="530" s="248" customFormat="1" ht="36" customHeight="1" spans="1:7">
      <c r="A530" s="222">
        <v>2080101</v>
      </c>
      <c r="B530" s="217" t="s">
        <v>138</v>
      </c>
      <c r="C530" s="453">
        <v>763</v>
      </c>
      <c r="D530" s="454">
        <v>781</v>
      </c>
      <c r="E530" s="353">
        <f t="shared" si="26"/>
        <v>0.024</v>
      </c>
      <c r="F530" s="452" t="str">
        <f t="shared" si="27"/>
        <v>是</v>
      </c>
      <c r="G530" s="197" t="str">
        <f t="shared" si="28"/>
        <v>项</v>
      </c>
    </row>
    <row r="531" s="248" customFormat="1" ht="36" customHeight="1" spans="1:7">
      <c r="A531" s="222">
        <v>2080102</v>
      </c>
      <c r="B531" s="217" t="s">
        <v>139</v>
      </c>
      <c r="C531" s="453">
        <v>0</v>
      </c>
      <c r="D531" s="451">
        <v>0</v>
      </c>
      <c r="E531" s="353" t="str">
        <f t="shared" ref="E531:E594" si="29">IF(C531&gt;0,D531/C531-1,IF(C531&lt;0,-(D531/C531-1),""))</f>
        <v/>
      </c>
      <c r="F531" s="452" t="str">
        <f t="shared" si="27"/>
        <v>否</v>
      </c>
      <c r="G531" s="197" t="str">
        <f t="shared" si="28"/>
        <v>项</v>
      </c>
    </row>
    <row r="532" s="248" customFormat="1" ht="36" customHeight="1" spans="1:7">
      <c r="A532" s="222">
        <v>2080103</v>
      </c>
      <c r="B532" s="217" t="s">
        <v>140</v>
      </c>
      <c r="C532" s="453">
        <v>0</v>
      </c>
      <c r="D532" s="451">
        <v>0</v>
      </c>
      <c r="E532" s="353" t="str">
        <f t="shared" si="29"/>
        <v/>
      </c>
      <c r="F532" s="452" t="str">
        <f t="shared" si="27"/>
        <v>否</v>
      </c>
      <c r="G532" s="197" t="str">
        <f t="shared" si="28"/>
        <v>项</v>
      </c>
    </row>
    <row r="533" s="248" customFormat="1" ht="36" customHeight="1" spans="1:7">
      <c r="A533" s="222">
        <v>2080104</v>
      </c>
      <c r="B533" s="217" t="s">
        <v>507</v>
      </c>
      <c r="C533" s="453">
        <v>0</v>
      </c>
      <c r="D533" s="451">
        <v>0</v>
      </c>
      <c r="E533" s="353" t="str">
        <f t="shared" si="29"/>
        <v/>
      </c>
      <c r="F533" s="452" t="str">
        <f t="shared" si="27"/>
        <v>否</v>
      </c>
      <c r="G533" s="197" t="str">
        <f t="shared" si="28"/>
        <v>项</v>
      </c>
    </row>
    <row r="534" s="248" customFormat="1" ht="36" customHeight="1" spans="1:7">
      <c r="A534" s="222">
        <v>2080105</v>
      </c>
      <c r="B534" s="217" t="s">
        <v>508</v>
      </c>
      <c r="C534" s="453">
        <v>0</v>
      </c>
      <c r="D534" s="451">
        <v>0</v>
      </c>
      <c r="E534" s="353" t="str">
        <f t="shared" si="29"/>
        <v/>
      </c>
      <c r="F534" s="452" t="str">
        <f t="shared" si="27"/>
        <v>否</v>
      </c>
      <c r="G534" s="197" t="str">
        <f t="shared" si="28"/>
        <v>项</v>
      </c>
    </row>
    <row r="535" s="248" customFormat="1" ht="36" customHeight="1" spans="1:7">
      <c r="A535" s="222">
        <v>2080106</v>
      </c>
      <c r="B535" s="217" t="s">
        <v>509</v>
      </c>
      <c r="C535" s="453">
        <v>0</v>
      </c>
      <c r="D535" s="451">
        <v>0</v>
      </c>
      <c r="E535" s="353" t="str">
        <f t="shared" si="29"/>
        <v/>
      </c>
      <c r="F535" s="452" t="str">
        <f t="shared" si="27"/>
        <v>否</v>
      </c>
      <c r="G535" s="197" t="str">
        <f t="shared" si="28"/>
        <v>项</v>
      </c>
    </row>
    <row r="536" s="248" customFormat="1" ht="36" customHeight="1" spans="1:7">
      <c r="A536" s="222">
        <v>2080107</v>
      </c>
      <c r="B536" s="217" t="s">
        <v>510</v>
      </c>
      <c r="C536" s="453">
        <v>0</v>
      </c>
      <c r="D536" s="451">
        <v>0</v>
      </c>
      <c r="E536" s="353" t="str">
        <f t="shared" si="29"/>
        <v/>
      </c>
      <c r="F536" s="452" t="str">
        <f t="shared" si="27"/>
        <v>否</v>
      </c>
      <c r="G536" s="197" t="str">
        <f t="shared" si="28"/>
        <v>项</v>
      </c>
    </row>
    <row r="537" s="248" customFormat="1" ht="36" customHeight="1" spans="1:7">
      <c r="A537" s="222">
        <v>2080108</v>
      </c>
      <c r="B537" s="217" t="s">
        <v>179</v>
      </c>
      <c r="C537" s="453">
        <v>0</v>
      </c>
      <c r="D537" s="451">
        <v>0</v>
      </c>
      <c r="E537" s="353" t="str">
        <f t="shared" si="29"/>
        <v/>
      </c>
      <c r="F537" s="452" t="str">
        <f t="shared" si="27"/>
        <v>否</v>
      </c>
      <c r="G537" s="197" t="str">
        <f t="shared" si="28"/>
        <v>项</v>
      </c>
    </row>
    <row r="538" s="248" customFormat="1" ht="36" customHeight="1" spans="1:7">
      <c r="A538" s="222">
        <v>2080109</v>
      </c>
      <c r="B538" s="217" t="s">
        <v>511</v>
      </c>
      <c r="C538" s="453">
        <v>0</v>
      </c>
      <c r="D538" s="451">
        <v>0</v>
      </c>
      <c r="E538" s="353" t="str">
        <f t="shared" si="29"/>
        <v/>
      </c>
      <c r="F538" s="452" t="str">
        <f t="shared" si="27"/>
        <v>否</v>
      </c>
      <c r="G538" s="197" t="str">
        <f t="shared" si="28"/>
        <v>项</v>
      </c>
    </row>
    <row r="539" s="248" customFormat="1" ht="36" customHeight="1" spans="1:7">
      <c r="A539" s="222">
        <v>2080110</v>
      </c>
      <c r="B539" s="217" t="s">
        <v>512</v>
      </c>
      <c r="C539" s="453">
        <v>0</v>
      </c>
      <c r="D539" s="451">
        <v>0</v>
      </c>
      <c r="E539" s="353" t="str">
        <f t="shared" si="29"/>
        <v/>
      </c>
      <c r="F539" s="452" t="str">
        <f t="shared" si="27"/>
        <v>否</v>
      </c>
      <c r="G539" s="197" t="str">
        <f t="shared" si="28"/>
        <v>项</v>
      </c>
    </row>
    <row r="540" s="248" customFormat="1" ht="36" customHeight="1" spans="1:7">
      <c r="A540" s="222">
        <v>2080111</v>
      </c>
      <c r="B540" s="217" t="s">
        <v>513</v>
      </c>
      <c r="C540" s="453">
        <v>0</v>
      </c>
      <c r="D540" s="451">
        <v>0</v>
      </c>
      <c r="E540" s="353" t="str">
        <f t="shared" si="29"/>
        <v/>
      </c>
      <c r="F540" s="452" t="str">
        <f t="shared" si="27"/>
        <v>否</v>
      </c>
      <c r="G540" s="197" t="str">
        <f t="shared" si="28"/>
        <v>项</v>
      </c>
    </row>
    <row r="541" s="248" customFormat="1" ht="36" customHeight="1" spans="1:7">
      <c r="A541" s="222">
        <v>2080112</v>
      </c>
      <c r="B541" s="217" t="s">
        <v>514</v>
      </c>
      <c r="C541" s="453">
        <v>0</v>
      </c>
      <c r="D541" s="451">
        <v>0</v>
      </c>
      <c r="E541" s="353" t="str">
        <f t="shared" si="29"/>
        <v/>
      </c>
      <c r="F541" s="452" t="str">
        <f t="shared" si="27"/>
        <v>否</v>
      </c>
      <c r="G541" s="197" t="str">
        <f t="shared" si="28"/>
        <v>项</v>
      </c>
    </row>
    <row r="542" s="248" customFormat="1" ht="36" customHeight="1" spans="1:7">
      <c r="A542" s="456">
        <v>2080113</v>
      </c>
      <c r="B542" s="463" t="s">
        <v>515</v>
      </c>
      <c r="C542" s="453">
        <v>0</v>
      </c>
      <c r="D542" s="451">
        <v>0</v>
      </c>
      <c r="E542" s="353" t="str">
        <f t="shared" si="29"/>
        <v/>
      </c>
      <c r="F542" s="452" t="str">
        <f t="shared" si="27"/>
        <v>否</v>
      </c>
      <c r="G542" s="197" t="str">
        <f t="shared" si="28"/>
        <v>项</v>
      </c>
    </row>
    <row r="543" s="248" customFormat="1" ht="36" customHeight="1" spans="1:7">
      <c r="A543" s="456">
        <v>2080114</v>
      </c>
      <c r="B543" s="463" t="s">
        <v>516</v>
      </c>
      <c r="C543" s="453">
        <v>0</v>
      </c>
      <c r="D543" s="451">
        <v>0</v>
      </c>
      <c r="E543" s="353" t="str">
        <f t="shared" si="29"/>
        <v/>
      </c>
      <c r="F543" s="452" t="str">
        <f t="shared" si="27"/>
        <v>否</v>
      </c>
      <c r="G543" s="197" t="str">
        <f t="shared" si="28"/>
        <v>项</v>
      </c>
    </row>
    <row r="544" s="248" customFormat="1" ht="36" customHeight="1" spans="1:7">
      <c r="A544" s="456">
        <v>2080115</v>
      </c>
      <c r="B544" s="463" t="s">
        <v>517</v>
      </c>
      <c r="C544" s="453">
        <v>0</v>
      </c>
      <c r="D544" s="451">
        <v>0</v>
      </c>
      <c r="E544" s="353" t="str">
        <f t="shared" si="29"/>
        <v/>
      </c>
      <c r="F544" s="452" t="str">
        <f t="shared" si="27"/>
        <v>否</v>
      </c>
      <c r="G544" s="197" t="str">
        <f t="shared" si="28"/>
        <v>项</v>
      </c>
    </row>
    <row r="545" s="248" customFormat="1" ht="36" customHeight="1" spans="1:7">
      <c r="A545" s="456">
        <v>2080116</v>
      </c>
      <c r="B545" s="463" t="s">
        <v>518</v>
      </c>
      <c r="C545" s="453">
        <v>0</v>
      </c>
      <c r="D545" s="451">
        <v>0</v>
      </c>
      <c r="E545" s="353" t="str">
        <f t="shared" si="29"/>
        <v/>
      </c>
      <c r="F545" s="452" t="str">
        <f t="shared" si="27"/>
        <v>否</v>
      </c>
      <c r="G545" s="197" t="str">
        <f t="shared" si="28"/>
        <v>项</v>
      </c>
    </row>
    <row r="546" s="248" customFormat="1" ht="36" customHeight="1" spans="1:7">
      <c r="A546" s="456">
        <v>2080150</v>
      </c>
      <c r="B546" s="463" t="s">
        <v>519</v>
      </c>
      <c r="C546" s="453">
        <v>0</v>
      </c>
      <c r="D546" s="451">
        <v>0</v>
      </c>
      <c r="E546" s="353" t="str">
        <f t="shared" si="29"/>
        <v/>
      </c>
      <c r="F546" s="452" t="str">
        <f t="shared" si="27"/>
        <v>否</v>
      </c>
      <c r="G546" s="197" t="str">
        <f t="shared" si="28"/>
        <v>项</v>
      </c>
    </row>
    <row r="547" s="248" customFormat="1" ht="36" customHeight="1" spans="1:7">
      <c r="A547" s="222">
        <v>2080199</v>
      </c>
      <c r="B547" s="217" t="s">
        <v>520</v>
      </c>
      <c r="C547" s="453">
        <v>125</v>
      </c>
      <c r="D547" s="454">
        <v>131</v>
      </c>
      <c r="E547" s="353">
        <f t="shared" si="29"/>
        <v>0.048</v>
      </c>
      <c r="F547" s="452" t="str">
        <f t="shared" si="27"/>
        <v>是</v>
      </c>
      <c r="G547" s="197" t="str">
        <f t="shared" si="28"/>
        <v>项</v>
      </c>
    </row>
    <row r="548" ht="36" customHeight="1" spans="1:7">
      <c r="A548" s="222">
        <v>20802</v>
      </c>
      <c r="B548" s="217" t="s">
        <v>521</v>
      </c>
      <c r="C548" s="453">
        <f>SUM(C549:C555)</f>
        <v>765</v>
      </c>
      <c r="D548" s="454">
        <f>SUM(D549:D555)</f>
        <v>801</v>
      </c>
      <c r="E548" s="353">
        <f t="shared" si="29"/>
        <v>0.047</v>
      </c>
      <c r="F548" s="452" t="str">
        <f t="shared" si="27"/>
        <v>是</v>
      </c>
      <c r="G548" s="197" t="str">
        <f t="shared" si="28"/>
        <v>款</v>
      </c>
    </row>
    <row r="549" s="248" customFormat="1" ht="36" customHeight="1" spans="1:7">
      <c r="A549" s="222">
        <v>2080201</v>
      </c>
      <c r="B549" s="217" t="s">
        <v>138</v>
      </c>
      <c r="C549" s="453">
        <v>382</v>
      </c>
      <c r="D549" s="454">
        <v>379</v>
      </c>
      <c r="E549" s="353">
        <f t="shared" si="29"/>
        <v>-0.008</v>
      </c>
      <c r="F549" s="452" t="str">
        <f t="shared" si="27"/>
        <v>是</v>
      </c>
      <c r="G549" s="197" t="str">
        <f t="shared" si="28"/>
        <v>项</v>
      </c>
    </row>
    <row r="550" s="248" customFormat="1" ht="36" customHeight="1" spans="1:7">
      <c r="A550" s="222">
        <v>2080202</v>
      </c>
      <c r="B550" s="217" t="s">
        <v>139</v>
      </c>
      <c r="C550" s="453">
        <v>0</v>
      </c>
      <c r="D550" s="451">
        <v>0</v>
      </c>
      <c r="E550" s="353" t="str">
        <f t="shared" si="29"/>
        <v/>
      </c>
      <c r="F550" s="452" t="str">
        <f t="shared" si="27"/>
        <v>否</v>
      </c>
      <c r="G550" s="197" t="str">
        <f t="shared" si="28"/>
        <v>项</v>
      </c>
    </row>
    <row r="551" s="248" customFormat="1" ht="36" customHeight="1" spans="1:7">
      <c r="A551" s="222">
        <v>2080203</v>
      </c>
      <c r="B551" s="217" t="s">
        <v>140</v>
      </c>
      <c r="C551" s="453">
        <v>0</v>
      </c>
      <c r="D551" s="451">
        <v>0</v>
      </c>
      <c r="E551" s="353" t="str">
        <f t="shared" si="29"/>
        <v/>
      </c>
      <c r="F551" s="452" t="str">
        <f t="shared" si="27"/>
        <v>否</v>
      </c>
      <c r="G551" s="197" t="str">
        <f t="shared" si="28"/>
        <v>项</v>
      </c>
    </row>
    <row r="552" s="248" customFormat="1" ht="36" customHeight="1" spans="1:7">
      <c r="A552" s="222">
        <v>2080206</v>
      </c>
      <c r="B552" s="217" t="s">
        <v>522</v>
      </c>
      <c r="C552" s="453">
        <v>0</v>
      </c>
      <c r="D552" s="451">
        <v>0</v>
      </c>
      <c r="E552" s="353" t="str">
        <f t="shared" si="29"/>
        <v/>
      </c>
      <c r="F552" s="452" t="str">
        <f t="shared" si="27"/>
        <v>否</v>
      </c>
      <c r="G552" s="197" t="str">
        <f t="shared" si="28"/>
        <v>项</v>
      </c>
    </row>
    <row r="553" s="248" customFormat="1" ht="36" customHeight="1" spans="1:7">
      <c r="A553" s="222">
        <v>2080207</v>
      </c>
      <c r="B553" s="217" t="s">
        <v>523</v>
      </c>
      <c r="C553" s="453">
        <v>0</v>
      </c>
      <c r="D553" s="451">
        <v>0</v>
      </c>
      <c r="E553" s="353" t="str">
        <f t="shared" si="29"/>
        <v/>
      </c>
      <c r="F553" s="452" t="str">
        <f t="shared" si="27"/>
        <v>否</v>
      </c>
      <c r="G553" s="197" t="str">
        <f t="shared" si="28"/>
        <v>项</v>
      </c>
    </row>
    <row r="554" s="248" customFormat="1" ht="36" customHeight="1" spans="1:7">
      <c r="A554" s="222">
        <v>2080208</v>
      </c>
      <c r="B554" s="217" t="s">
        <v>524</v>
      </c>
      <c r="C554" s="453">
        <v>56</v>
      </c>
      <c r="D554" s="454">
        <v>91</v>
      </c>
      <c r="E554" s="353">
        <f t="shared" si="29"/>
        <v>0.625</v>
      </c>
      <c r="F554" s="452" t="str">
        <f t="shared" si="27"/>
        <v>是</v>
      </c>
      <c r="G554" s="197" t="str">
        <f t="shared" si="28"/>
        <v>项</v>
      </c>
    </row>
    <row r="555" s="248" customFormat="1" ht="36" customHeight="1" spans="1:7">
      <c r="A555" s="222">
        <v>2080299</v>
      </c>
      <c r="B555" s="217" t="s">
        <v>525</v>
      </c>
      <c r="C555" s="453">
        <v>327</v>
      </c>
      <c r="D555" s="454">
        <v>331</v>
      </c>
      <c r="E555" s="353">
        <f t="shared" si="29"/>
        <v>0.012</v>
      </c>
      <c r="F555" s="452" t="str">
        <f t="shared" si="27"/>
        <v>是</v>
      </c>
      <c r="G555" s="197" t="str">
        <f t="shared" si="28"/>
        <v>项</v>
      </c>
    </row>
    <row r="556" s="248" customFormat="1" ht="36" customHeight="1" spans="1:7">
      <c r="A556" s="222">
        <v>20804</v>
      </c>
      <c r="B556" s="217" t="s">
        <v>526</v>
      </c>
      <c r="C556" s="451">
        <f>SUM(C557:C557)</f>
        <v>0</v>
      </c>
      <c r="D556" s="451">
        <f>SUM(D557:D557)</f>
        <v>0</v>
      </c>
      <c r="E556" s="353" t="str">
        <f t="shared" si="29"/>
        <v/>
      </c>
      <c r="F556" s="452" t="str">
        <f t="shared" si="27"/>
        <v>否</v>
      </c>
      <c r="G556" s="197" t="str">
        <f t="shared" si="28"/>
        <v>款</v>
      </c>
    </row>
    <row r="557" s="248" customFormat="1" ht="36" customHeight="1" spans="1:7">
      <c r="A557" s="222">
        <v>2080402</v>
      </c>
      <c r="B557" s="217" t="s">
        <v>527</v>
      </c>
      <c r="C557" s="453">
        <v>0</v>
      </c>
      <c r="D557" s="451">
        <v>0</v>
      </c>
      <c r="E557" s="353" t="str">
        <f t="shared" si="29"/>
        <v/>
      </c>
      <c r="F557" s="452" t="str">
        <f t="shared" si="27"/>
        <v>否</v>
      </c>
      <c r="G557" s="197" t="str">
        <f t="shared" si="28"/>
        <v>项</v>
      </c>
    </row>
    <row r="558" ht="36" customHeight="1" spans="1:7">
      <c r="A558" s="222">
        <v>20805</v>
      </c>
      <c r="B558" s="217" t="s">
        <v>528</v>
      </c>
      <c r="C558" s="453">
        <f>SUM(C559:C566)</f>
        <v>14749</v>
      </c>
      <c r="D558" s="454">
        <f>SUM(D559:D566)</f>
        <v>19956</v>
      </c>
      <c r="E558" s="353">
        <f t="shared" si="29"/>
        <v>0.353</v>
      </c>
      <c r="F558" s="452" t="str">
        <f t="shared" si="27"/>
        <v>是</v>
      </c>
      <c r="G558" s="197" t="str">
        <f t="shared" si="28"/>
        <v>款</v>
      </c>
    </row>
    <row r="559" s="248" customFormat="1" ht="36" customHeight="1" spans="1:7">
      <c r="A559" s="222">
        <v>2080501</v>
      </c>
      <c r="B559" s="217" t="s">
        <v>529</v>
      </c>
      <c r="C559" s="453">
        <v>1648</v>
      </c>
      <c r="D559" s="454">
        <v>1616</v>
      </c>
      <c r="E559" s="353">
        <f t="shared" si="29"/>
        <v>-0.019</v>
      </c>
      <c r="F559" s="452" t="str">
        <f t="shared" si="27"/>
        <v>是</v>
      </c>
      <c r="G559" s="197" t="str">
        <f t="shared" si="28"/>
        <v>项</v>
      </c>
    </row>
    <row r="560" s="248" customFormat="1" ht="36" customHeight="1" spans="1:7">
      <c r="A560" s="222">
        <v>2080502</v>
      </c>
      <c r="B560" s="217" t="s">
        <v>530</v>
      </c>
      <c r="C560" s="453">
        <v>4257</v>
      </c>
      <c r="D560" s="454">
        <v>4234</v>
      </c>
      <c r="E560" s="353">
        <f t="shared" si="29"/>
        <v>-0.005</v>
      </c>
      <c r="F560" s="452" t="str">
        <f t="shared" si="27"/>
        <v>是</v>
      </c>
      <c r="G560" s="197" t="str">
        <f t="shared" si="28"/>
        <v>项</v>
      </c>
    </row>
    <row r="561" s="248" customFormat="1" ht="36" customHeight="1" spans="1:7">
      <c r="A561" s="222">
        <v>2080503</v>
      </c>
      <c r="B561" s="217" t="s">
        <v>531</v>
      </c>
      <c r="C561" s="453">
        <v>0</v>
      </c>
      <c r="D561" s="451">
        <v>0</v>
      </c>
      <c r="E561" s="353" t="str">
        <f t="shared" si="29"/>
        <v/>
      </c>
      <c r="F561" s="452" t="str">
        <f t="shared" si="27"/>
        <v>否</v>
      </c>
      <c r="G561" s="197" t="str">
        <f t="shared" si="28"/>
        <v>项</v>
      </c>
    </row>
    <row r="562" s="248" customFormat="1" ht="36" customHeight="1" spans="1:7">
      <c r="A562" s="222">
        <v>2080505</v>
      </c>
      <c r="B562" s="217" t="s">
        <v>533</v>
      </c>
      <c r="C562" s="453">
        <v>6590</v>
      </c>
      <c r="D562" s="454">
        <v>11595</v>
      </c>
      <c r="E562" s="353">
        <f t="shared" si="29"/>
        <v>0.759</v>
      </c>
      <c r="F562" s="452" t="str">
        <f t="shared" si="27"/>
        <v>是</v>
      </c>
      <c r="G562" s="197" t="str">
        <f t="shared" si="28"/>
        <v>项</v>
      </c>
    </row>
    <row r="563" s="248" customFormat="1" ht="36" customHeight="1" spans="1:7">
      <c r="A563" s="222">
        <v>2080506</v>
      </c>
      <c r="B563" s="217" t="s">
        <v>534</v>
      </c>
      <c r="C563" s="453">
        <v>820</v>
      </c>
      <c r="D563" s="454">
        <v>1063</v>
      </c>
      <c r="E563" s="353">
        <f t="shared" si="29"/>
        <v>0.296</v>
      </c>
      <c r="F563" s="452" t="str">
        <f t="shared" si="27"/>
        <v>是</v>
      </c>
      <c r="G563" s="197" t="str">
        <f t="shared" si="28"/>
        <v>项</v>
      </c>
    </row>
    <row r="564" s="248" customFormat="1" ht="36" customHeight="1" spans="1:7">
      <c r="A564" s="222">
        <v>2080507</v>
      </c>
      <c r="B564" s="217" t="s">
        <v>535</v>
      </c>
      <c r="C564" s="453">
        <v>1331</v>
      </c>
      <c r="D564" s="454">
        <v>1331</v>
      </c>
      <c r="E564" s="353">
        <f t="shared" si="29"/>
        <v>0</v>
      </c>
      <c r="F564" s="452" t="str">
        <f t="shared" si="27"/>
        <v>是</v>
      </c>
      <c r="G564" s="197" t="str">
        <f t="shared" si="28"/>
        <v>项</v>
      </c>
    </row>
    <row r="565" s="248" customFormat="1" ht="36" customHeight="1" spans="1:7">
      <c r="A565" s="456">
        <v>2080508</v>
      </c>
      <c r="B565" s="463" t="s">
        <v>536</v>
      </c>
      <c r="C565" s="453">
        <v>0</v>
      </c>
      <c r="D565" s="451">
        <v>0</v>
      </c>
      <c r="E565" s="353" t="str">
        <f t="shared" si="29"/>
        <v/>
      </c>
      <c r="F565" s="452" t="str">
        <f t="shared" si="27"/>
        <v>否</v>
      </c>
      <c r="G565" s="197" t="str">
        <f t="shared" si="28"/>
        <v>项</v>
      </c>
    </row>
    <row r="566" s="439" customFormat="1" ht="36" customHeight="1" spans="1:7">
      <c r="A566" s="222">
        <v>2080599</v>
      </c>
      <c r="B566" s="217" t="s">
        <v>537</v>
      </c>
      <c r="C566" s="453">
        <v>103</v>
      </c>
      <c r="D566" s="454">
        <v>117</v>
      </c>
      <c r="E566" s="353">
        <f t="shared" si="29"/>
        <v>0.136</v>
      </c>
      <c r="F566" s="452" t="str">
        <f t="shared" si="27"/>
        <v>是</v>
      </c>
      <c r="G566" s="197" t="str">
        <f t="shared" si="28"/>
        <v>项</v>
      </c>
    </row>
    <row r="567" ht="36" customHeight="1" spans="1:7">
      <c r="A567" s="222">
        <v>20806</v>
      </c>
      <c r="B567" s="217" t="s">
        <v>538</v>
      </c>
      <c r="C567" s="451">
        <f>SUM(C568:C570)</f>
        <v>0</v>
      </c>
      <c r="D567" s="451">
        <f>SUM(D568:D570)</f>
        <v>0</v>
      </c>
      <c r="E567" s="353" t="str">
        <f t="shared" si="29"/>
        <v/>
      </c>
      <c r="F567" s="452" t="str">
        <f t="shared" si="27"/>
        <v>否</v>
      </c>
      <c r="G567" s="197" t="str">
        <f t="shared" si="28"/>
        <v>款</v>
      </c>
    </row>
    <row r="568" s="248" customFormat="1" ht="36" customHeight="1" spans="1:7">
      <c r="A568" s="222">
        <v>2080601</v>
      </c>
      <c r="B568" s="217" t="s">
        <v>539</v>
      </c>
      <c r="C568" s="453">
        <v>0</v>
      </c>
      <c r="D568" s="451">
        <v>0</v>
      </c>
      <c r="E568" s="353" t="str">
        <f t="shared" si="29"/>
        <v/>
      </c>
      <c r="F568" s="452" t="str">
        <f t="shared" si="27"/>
        <v>否</v>
      </c>
      <c r="G568" s="197" t="str">
        <f t="shared" si="28"/>
        <v>项</v>
      </c>
    </row>
    <row r="569" s="248" customFormat="1" ht="36" customHeight="1" spans="1:7">
      <c r="A569" s="222">
        <v>2080602</v>
      </c>
      <c r="B569" s="217" t="s">
        <v>540</v>
      </c>
      <c r="C569" s="453">
        <v>0</v>
      </c>
      <c r="D569" s="451">
        <v>0</v>
      </c>
      <c r="E569" s="353" t="str">
        <f t="shared" si="29"/>
        <v/>
      </c>
      <c r="F569" s="452" t="str">
        <f t="shared" si="27"/>
        <v>否</v>
      </c>
      <c r="G569" s="197" t="str">
        <f t="shared" si="28"/>
        <v>项</v>
      </c>
    </row>
    <row r="570" s="248" customFormat="1" ht="36" customHeight="1" spans="1:7">
      <c r="A570" s="222">
        <v>2080699</v>
      </c>
      <c r="B570" s="217" t="s">
        <v>541</v>
      </c>
      <c r="C570" s="453">
        <v>0</v>
      </c>
      <c r="D570" s="451">
        <v>0</v>
      </c>
      <c r="E570" s="353" t="str">
        <f t="shared" si="29"/>
        <v/>
      </c>
      <c r="F570" s="452" t="str">
        <f t="shared" si="27"/>
        <v>否</v>
      </c>
      <c r="G570" s="197" t="str">
        <f t="shared" si="28"/>
        <v>项</v>
      </c>
    </row>
    <row r="571" s="440" customFormat="1" ht="36" customHeight="1" spans="1:7">
      <c r="A571" s="222">
        <v>20807</v>
      </c>
      <c r="B571" s="217" t="s">
        <v>542</v>
      </c>
      <c r="C571" s="453">
        <f>SUM(C572:C580)</f>
        <v>2359</v>
      </c>
      <c r="D571" s="454">
        <f>SUM(D572:D580)</f>
        <v>2378</v>
      </c>
      <c r="E571" s="353">
        <f t="shared" si="29"/>
        <v>0.008</v>
      </c>
      <c r="F571" s="452" t="str">
        <f t="shared" si="27"/>
        <v>是</v>
      </c>
      <c r="G571" s="197" t="str">
        <f t="shared" si="28"/>
        <v>款</v>
      </c>
    </row>
    <row r="572" s="248" customFormat="1" ht="36" customHeight="1" spans="1:7">
      <c r="A572" s="222">
        <v>2080701</v>
      </c>
      <c r="B572" s="217" t="s">
        <v>543</v>
      </c>
      <c r="C572" s="453">
        <v>0</v>
      </c>
      <c r="D572" s="451">
        <v>0</v>
      </c>
      <c r="E572" s="353" t="str">
        <f t="shared" si="29"/>
        <v/>
      </c>
      <c r="F572" s="452" t="str">
        <f t="shared" si="27"/>
        <v>否</v>
      </c>
      <c r="G572" s="197" t="str">
        <f t="shared" si="28"/>
        <v>项</v>
      </c>
    </row>
    <row r="573" s="248" customFormat="1" ht="36" customHeight="1" spans="1:7">
      <c r="A573" s="222">
        <v>2080702</v>
      </c>
      <c r="B573" s="217" t="s">
        <v>544</v>
      </c>
      <c r="C573" s="453">
        <v>0</v>
      </c>
      <c r="D573" s="451">
        <v>0</v>
      </c>
      <c r="E573" s="353" t="str">
        <f t="shared" si="29"/>
        <v/>
      </c>
      <c r="F573" s="452" t="str">
        <f t="shared" si="27"/>
        <v>否</v>
      </c>
      <c r="G573" s="197" t="str">
        <f t="shared" si="28"/>
        <v>项</v>
      </c>
    </row>
    <row r="574" s="248" customFormat="1" ht="36" customHeight="1" spans="1:7">
      <c r="A574" s="222">
        <v>2080704</v>
      </c>
      <c r="B574" s="217" t="s">
        <v>545</v>
      </c>
      <c r="C574" s="453">
        <v>560</v>
      </c>
      <c r="D574" s="454">
        <v>560</v>
      </c>
      <c r="E574" s="353">
        <f t="shared" si="29"/>
        <v>0</v>
      </c>
      <c r="F574" s="452" t="str">
        <f t="shared" si="27"/>
        <v>是</v>
      </c>
      <c r="G574" s="197" t="str">
        <f t="shared" si="28"/>
        <v>项</v>
      </c>
    </row>
    <row r="575" s="248" customFormat="1" ht="36" customHeight="1" spans="1:7">
      <c r="A575" s="222">
        <v>2080705</v>
      </c>
      <c r="B575" s="217" t="s">
        <v>546</v>
      </c>
      <c r="C575" s="453">
        <v>1331</v>
      </c>
      <c r="D575" s="454">
        <v>1340</v>
      </c>
      <c r="E575" s="353">
        <f t="shared" si="29"/>
        <v>0.007</v>
      </c>
      <c r="F575" s="452" t="str">
        <f t="shared" si="27"/>
        <v>是</v>
      </c>
      <c r="G575" s="197" t="str">
        <f t="shared" si="28"/>
        <v>项</v>
      </c>
    </row>
    <row r="576" s="248" customFormat="1" ht="36" customHeight="1" spans="1:7">
      <c r="A576" s="222">
        <v>2080709</v>
      </c>
      <c r="B576" s="217" t="s">
        <v>547</v>
      </c>
      <c r="C576" s="453">
        <v>0</v>
      </c>
      <c r="D576" s="451">
        <v>0</v>
      </c>
      <c r="E576" s="353" t="str">
        <f t="shared" si="29"/>
        <v/>
      </c>
      <c r="F576" s="452" t="str">
        <f t="shared" si="27"/>
        <v>否</v>
      </c>
      <c r="G576" s="197" t="str">
        <f t="shared" si="28"/>
        <v>项</v>
      </c>
    </row>
    <row r="577" s="248" customFormat="1" ht="36" customHeight="1" spans="1:7">
      <c r="A577" s="222">
        <v>2080711</v>
      </c>
      <c r="B577" s="217" t="s">
        <v>548</v>
      </c>
      <c r="C577" s="453">
        <v>8</v>
      </c>
      <c r="D577" s="454">
        <v>8</v>
      </c>
      <c r="E577" s="353">
        <f t="shared" si="29"/>
        <v>0</v>
      </c>
      <c r="F577" s="452" t="str">
        <f t="shared" si="27"/>
        <v>是</v>
      </c>
      <c r="G577" s="197" t="str">
        <f t="shared" si="28"/>
        <v>项</v>
      </c>
    </row>
    <row r="578" s="248" customFormat="1" ht="36" customHeight="1" spans="1:7">
      <c r="A578" s="222">
        <v>2080712</v>
      </c>
      <c r="B578" s="217" t="s">
        <v>549</v>
      </c>
      <c r="C578" s="453">
        <v>0</v>
      </c>
      <c r="D578" s="451">
        <v>0</v>
      </c>
      <c r="E578" s="353" t="str">
        <f t="shared" si="29"/>
        <v/>
      </c>
      <c r="F578" s="452" t="str">
        <f t="shared" si="27"/>
        <v>否</v>
      </c>
      <c r="G578" s="197" t="str">
        <f t="shared" si="28"/>
        <v>项</v>
      </c>
    </row>
    <row r="579" s="248" customFormat="1" ht="36" customHeight="1" spans="1:7">
      <c r="A579" s="222">
        <v>2080713</v>
      </c>
      <c r="B579" s="217" t="s">
        <v>550</v>
      </c>
      <c r="C579" s="453">
        <v>24</v>
      </c>
      <c r="D579" s="454">
        <v>30</v>
      </c>
      <c r="E579" s="353">
        <f t="shared" si="29"/>
        <v>0.25</v>
      </c>
      <c r="F579" s="452" t="str">
        <f t="shared" si="27"/>
        <v>是</v>
      </c>
      <c r="G579" s="197" t="str">
        <f t="shared" si="28"/>
        <v>项</v>
      </c>
    </row>
    <row r="580" s="248" customFormat="1" ht="36" customHeight="1" spans="1:7">
      <c r="A580" s="222">
        <v>2080799</v>
      </c>
      <c r="B580" s="217" t="s">
        <v>551</v>
      </c>
      <c r="C580" s="453">
        <v>436</v>
      </c>
      <c r="D580" s="454">
        <v>440</v>
      </c>
      <c r="E580" s="353">
        <f t="shared" si="29"/>
        <v>0.009</v>
      </c>
      <c r="F580" s="452" t="str">
        <f t="shared" si="27"/>
        <v>是</v>
      </c>
      <c r="G580" s="197" t="str">
        <f t="shared" si="28"/>
        <v>项</v>
      </c>
    </row>
    <row r="581" ht="36" customHeight="1" spans="1:7">
      <c r="A581" s="222">
        <v>20808</v>
      </c>
      <c r="B581" s="217" t="s">
        <v>552</v>
      </c>
      <c r="C581" s="453">
        <f>SUM(C582:C590)</f>
        <v>2329</v>
      </c>
      <c r="D581" s="454">
        <f>SUM(D582:D590)</f>
        <v>2759</v>
      </c>
      <c r="E581" s="353">
        <f t="shared" si="29"/>
        <v>0.185</v>
      </c>
      <c r="F581" s="452" t="str">
        <f t="shared" ref="F581:F644" si="30">IF(LEN(A581)=3,"是",IF(B581&lt;&gt;"",IF(SUM(C581:D581)&lt;&gt;0,"是","否"),"是"))</f>
        <v>是</v>
      </c>
      <c r="G581" s="197" t="str">
        <f t="shared" ref="G581:G644" si="31">IF(LEN(A581)=3,"类",IF(LEN(A581)=5,"款","项"))</f>
        <v>款</v>
      </c>
    </row>
    <row r="582" s="248" customFormat="1" ht="36" customHeight="1" spans="1:7">
      <c r="A582" s="222">
        <v>2080801</v>
      </c>
      <c r="B582" s="217" t="s">
        <v>553</v>
      </c>
      <c r="C582" s="453">
        <v>647</v>
      </c>
      <c r="D582" s="454">
        <v>395</v>
      </c>
      <c r="E582" s="353">
        <f t="shared" si="29"/>
        <v>-0.389</v>
      </c>
      <c r="F582" s="452" t="str">
        <f t="shared" si="30"/>
        <v>是</v>
      </c>
      <c r="G582" s="197" t="str">
        <f t="shared" si="31"/>
        <v>项</v>
      </c>
    </row>
    <row r="583" s="248" customFormat="1" ht="36" customHeight="1" spans="1:7">
      <c r="A583" s="222">
        <v>2080802</v>
      </c>
      <c r="B583" s="217" t="s">
        <v>554</v>
      </c>
      <c r="C583" s="453">
        <v>150</v>
      </c>
      <c r="D583" s="454">
        <v>150</v>
      </c>
      <c r="E583" s="353">
        <f t="shared" si="29"/>
        <v>0</v>
      </c>
      <c r="F583" s="452" t="str">
        <f t="shared" si="30"/>
        <v>是</v>
      </c>
      <c r="G583" s="197" t="str">
        <f t="shared" si="31"/>
        <v>项</v>
      </c>
    </row>
    <row r="584" s="248" customFormat="1" ht="36" customHeight="1" spans="1:7">
      <c r="A584" s="222">
        <v>2080803</v>
      </c>
      <c r="B584" s="217" t="s">
        <v>555</v>
      </c>
      <c r="C584" s="453">
        <v>467</v>
      </c>
      <c r="D584" s="454">
        <v>470</v>
      </c>
      <c r="E584" s="353">
        <f t="shared" si="29"/>
        <v>0.006</v>
      </c>
      <c r="F584" s="452" t="str">
        <f t="shared" si="30"/>
        <v>是</v>
      </c>
      <c r="G584" s="197" t="str">
        <f t="shared" si="31"/>
        <v>项</v>
      </c>
    </row>
    <row r="585" s="248" customFormat="1" ht="36" customHeight="1" spans="1:7">
      <c r="A585" s="222">
        <v>2080804</v>
      </c>
      <c r="B585" s="227" t="s">
        <v>1604</v>
      </c>
      <c r="C585" s="453">
        <v>0</v>
      </c>
      <c r="D585" s="454">
        <v>338</v>
      </c>
      <c r="E585" s="353" t="str">
        <f t="shared" si="29"/>
        <v/>
      </c>
      <c r="F585" s="452" t="str">
        <f t="shared" si="30"/>
        <v>是</v>
      </c>
      <c r="G585" s="197" t="str">
        <f t="shared" si="31"/>
        <v>项</v>
      </c>
    </row>
    <row r="586" s="248" customFormat="1" ht="36" customHeight="1" spans="1:7">
      <c r="A586" s="222">
        <v>2080805</v>
      </c>
      <c r="B586" s="217" t="s">
        <v>557</v>
      </c>
      <c r="C586" s="453">
        <v>0</v>
      </c>
      <c r="D586" s="454">
        <v>221</v>
      </c>
      <c r="E586" s="353" t="str">
        <f t="shared" si="29"/>
        <v/>
      </c>
      <c r="F586" s="452" t="str">
        <f t="shared" si="30"/>
        <v>是</v>
      </c>
      <c r="G586" s="197" t="str">
        <f t="shared" si="31"/>
        <v>项</v>
      </c>
    </row>
    <row r="587" s="248" customFormat="1" ht="36" customHeight="1" spans="1:7">
      <c r="A587" s="222">
        <v>2080806</v>
      </c>
      <c r="B587" s="217" t="s">
        <v>558</v>
      </c>
      <c r="C587" s="453">
        <v>0</v>
      </c>
      <c r="D587" s="451">
        <v>0</v>
      </c>
      <c r="E587" s="353" t="str">
        <f t="shared" si="29"/>
        <v/>
      </c>
      <c r="F587" s="452" t="str">
        <f t="shared" si="30"/>
        <v>否</v>
      </c>
      <c r="G587" s="197" t="str">
        <f t="shared" si="31"/>
        <v>项</v>
      </c>
    </row>
    <row r="588" s="248" customFormat="1" ht="36" customHeight="1" spans="1:7">
      <c r="A588" s="222">
        <v>2080807</v>
      </c>
      <c r="B588" s="225" t="s">
        <v>1605</v>
      </c>
      <c r="C588" s="453"/>
      <c r="D588" s="451">
        <v>0</v>
      </c>
      <c r="E588" s="353" t="str">
        <f t="shared" si="29"/>
        <v/>
      </c>
      <c r="F588" s="452" t="str">
        <f t="shared" si="30"/>
        <v>否</v>
      </c>
      <c r="G588" s="197" t="str">
        <f t="shared" si="31"/>
        <v>项</v>
      </c>
    </row>
    <row r="589" s="248" customFormat="1" ht="36" customHeight="1" spans="1:7">
      <c r="A589" s="222">
        <v>2080808</v>
      </c>
      <c r="B589" s="225" t="s">
        <v>1606</v>
      </c>
      <c r="C589" s="453"/>
      <c r="D589" s="454">
        <v>2</v>
      </c>
      <c r="E589" s="353" t="str">
        <f t="shared" si="29"/>
        <v/>
      </c>
      <c r="F589" s="452" t="str">
        <f t="shared" si="30"/>
        <v>是</v>
      </c>
      <c r="G589" s="197" t="str">
        <f t="shared" si="31"/>
        <v>项</v>
      </c>
    </row>
    <row r="590" s="248" customFormat="1" ht="36" customHeight="1" spans="1:7">
      <c r="A590" s="222">
        <v>2080899</v>
      </c>
      <c r="B590" s="217" t="s">
        <v>559</v>
      </c>
      <c r="C590" s="453">
        <v>1065</v>
      </c>
      <c r="D590" s="454">
        <v>1183</v>
      </c>
      <c r="E590" s="353">
        <f t="shared" si="29"/>
        <v>0.111</v>
      </c>
      <c r="F590" s="452" t="str">
        <f t="shared" si="30"/>
        <v>是</v>
      </c>
      <c r="G590" s="197" t="str">
        <f t="shared" si="31"/>
        <v>项</v>
      </c>
    </row>
    <row r="591" ht="36" customHeight="1" spans="1:7">
      <c r="A591" s="222">
        <v>20809</v>
      </c>
      <c r="B591" s="217" t="s">
        <v>560</v>
      </c>
      <c r="C591" s="453">
        <f>SUM(C592:C597)</f>
        <v>113</v>
      </c>
      <c r="D591" s="454">
        <f>SUM(D592:D597)</f>
        <v>243</v>
      </c>
      <c r="E591" s="353">
        <f t="shared" si="29"/>
        <v>1.15</v>
      </c>
      <c r="F591" s="452" t="str">
        <f t="shared" si="30"/>
        <v>是</v>
      </c>
      <c r="G591" s="197" t="str">
        <f t="shared" si="31"/>
        <v>款</v>
      </c>
    </row>
    <row r="592" s="248" customFormat="1" ht="36" customHeight="1" spans="1:7">
      <c r="A592" s="222">
        <v>2080901</v>
      </c>
      <c r="B592" s="217" t="s">
        <v>561</v>
      </c>
      <c r="C592" s="453">
        <v>31</v>
      </c>
      <c r="D592" s="454">
        <v>86</v>
      </c>
      <c r="E592" s="353">
        <f t="shared" si="29"/>
        <v>1.774</v>
      </c>
      <c r="F592" s="452" t="str">
        <f t="shared" si="30"/>
        <v>是</v>
      </c>
      <c r="G592" s="197" t="str">
        <f t="shared" si="31"/>
        <v>项</v>
      </c>
    </row>
    <row r="593" s="248" customFormat="1" ht="36" customHeight="1" spans="1:7">
      <c r="A593" s="222">
        <v>2080902</v>
      </c>
      <c r="B593" s="217" t="s">
        <v>562</v>
      </c>
      <c r="C593" s="453">
        <v>78</v>
      </c>
      <c r="D593" s="454">
        <v>80</v>
      </c>
      <c r="E593" s="353">
        <f t="shared" si="29"/>
        <v>0.026</v>
      </c>
      <c r="F593" s="452" t="str">
        <f t="shared" si="30"/>
        <v>是</v>
      </c>
      <c r="G593" s="197" t="str">
        <f t="shared" si="31"/>
        <v>项</v>
      </c>
    </row>
    <row r="594" s="248" customFormat="1" ht="36" customHeight="1" spans="1:7">
      <c r="A594" s="222">
        <v>2080903</v>
      </c>
      <c r="B594" s="217" t="s">
        <v>563</v>
      </c>
      <c r="C594" s="453">
        <v>0</v>
      </c>
      <c r="D594" s="451">
        <v>0</v>
      </c>
      <c r="E594" s="353" t="str">
        <f t="shared" si="29"/>
        <v/>
      </c>
      <c r="F594" s="452" t="str">
        <f t="shared" si="30"/>
        <v>否</v>
      </c>
      <c r="G594" s="197" t="str">
        <f t="shared" si="31"/>
        <v>项</v>
      </c>
    </row>
    <row r="595" s="248" customFormat="1" ht="36" customHeight="1" spans="1:7">
      <c r="A595" s="222">
        <v>2080904</v>
      </c>
      <c r="B595" s="217" t="s">
        <v>564</v>
      </c>
      <c r="C595" s="453">
        <v>0</v>
      </c>
      <c r="D595" s="451">
        <v>0</v>
      </c>
      <c r="E595" s="353" t="str">
        <f t="shared" ref="E595:E658" si="32">IF(C595&gt;0,D595/C595-1,IF(C595&lt;0,-(D595/C595-1),""))</f>
        <v/>
      </c>
      <c r="F595" s="452" t="str">
        <f t="shared" si="30"/>
        <v>否</v>
      </c>
      <c r="G595" s="197" t="str">
        <f t="shared" si="31"/>
        <v>项</v>
      </c>
    </row>
    <row r="596" s="248" customFormat="1" ht="36" customHeight="1" spans="1:7">
      <c r="A596" s="222">
        <v>2080905</v>
      </c>
      <c r="B596" s="217" t="s">
        <v>565</v>
      </c>
      <c r="C596" s="453">
        <v>4</v>
      </c>
      <c r="D596" s="454">
        <v>4</v>
      </c>
      <c r="E596" s="353">
        <f t="shared" si="32"/>
        <v>0</v>
      </c>
      <c r="F596" s="452" t="str">
        <f t="shared" si="30"/>
        <v>是</v>
      </c>
      <c r="G596" s="197" t="str">
        <f t="shared" si="31"/>
        <v>项</v>
      </c>
    </row>
    <row r="597" s="248" customFormat="1" ht="36" customHeight="1" spans="1:7">
      <c r="A597" s="222">
        <v>2080999</v>
      </c>
      <c r="B597" s="217" t="s">
        <v>566</v>
      </c>
      <c r="C597" s="453">
        <v>0</v>
      </c>
      <c r="D597" s="454">
        <v>73</v>
      </c>
      <c r="E597" s="353" t="str">
        <f t="shared" si="32"/>
        <v/>
      </c>
      <c r="F597" s="452" t="str">
        <f t="shared" si="30"/>
        <v>是</v>
      </c>
      <c r="G597" s="197" t="str">
        <f t="shared" si="31"/>
        <v>项</v>
      </c>
    </row>
    <row r="598" ht="36" customHeight="1" spans="1:7">
      <c r="A598" s="222">
        <v>20810</v>
      </c>
      <c r="B598" s="217" t="s">
        <v>567</v>
      </c>
      <c r="C598" s="453">
        <f>SUM(C599:C605)</f>
        <v>644</v>
      </c>
      <c r="D598" s="454">
        <f>SUM(D599:D605)</f>
        <v>1290</v>
      </c>
      <c r="E598" s="353">
        <f t="shared" si="32"/>
        <v>1.003</v>
      </c>
      <c r="F598" s="452" t="str">
        <f t="shared" si="30"/>
        <v>是</v>
      </c>
      <c r="G598" s="197" t="str">
        <f t="shared" si="31"/>
        <v>款</v>
      </c>
    </row>
    <row r="599" s="248" customFormat="1" ht="36" customHeight="1" spans="1:7">
      <c r="A599" s="222">
        <v>2081001</v>
      </c>
      <c r="B599" s="217" t="s">
        <v>568</v>
      </c>
      <c r="C599" s="453">
        <v>132</v>
      </c>
      <c r="D599" s="454">
        <v>147</v>
      </c>
      <c r="E599" s="353">
        <f t="shared" si="32"/>
        <v>0.114</v>
      </c>
      <c r="F599" s="452" t="str">
        <f t="shared" si="30"/>
        <v>是</v>
      </c>
      <c r="G599" s="197" t="str">
        <f t="shared" si="31"/>
        <v>项</v>
      </c>
    </row>
    <row r="600" s="248" customFormat="1" ht="36" customHeight="1" spans="1:7">
      <c r="A600" s="222">
        <v>2081002</v>
      </c>
      <c r="B600" s="217" t="s">
        <v>569</v>
      </c>
      <c r="C600" s="453">
        <v>451</v>
      </c>
      <c r="D600" s="454">
        <v>428</v>
      </c>
      <c r="E600" s="353">
        <f t="shared" si="32"/>
        <v>-0.051</v>
      </c>
      <c r="F600" s="452" t="str">
        <f t="shared" si="30"/>
        <v>是</v>
      </c>
      <c r="G600" s="197" t="str">
        <f t="shared" si="31"/>
        <v>项</v>
      </c>
    </row>
    <row r="601" s="248" customFormat="1" ht="36" customHeight="1" spans="1:7">
      <c r="A601" s="222">
        <v>2081003</v>
      </c>
      <c r="B601" s="217" t="s">
        <v>570</v>
      </c>
      <c r="C601" s="453">
        <v>0</v>
      </c>
      <c r="D601" s="451">
        <v>0</v>
      </c>
      <c r="E601" s="353" t="str">
        <f t="shared" si="32"/>
        <v/>
      </c>
      <c r="F601" s="452" t="str">
        <f t="shared" si="30"/>
        <v>否</v>
      </c>
      <c r="G601" s="197" t="str">
        <f t="shared" si="31"/>
        <v>项</v>
      </c>
    </row>
    <row r="602" s="248" customFormat="1" ht="36" customHeight="1" spans="1:7">
      <c r="A602" s="222">
        <v>2081004</v>
      </c>
      <c r="B602" s="217" t="s">
        <v>571</v>
      </c>
      <c r="C602" s="453">
        <v>61</v>
      </c>
      <c r="D602" s="454">
        <v>65</v>
      </c>
      <c r="E602" s="353">
        <f t="shared" si="32"/>
        <v>0.066</v>
      </c>
      <c r="F602" s="452" t="str">
        <f t="shared" si="30"/>
        <v>是</v>
      </c>
      <c r="G602" s="197" t="str">
        <f t="shared" si="31"/>
        <v>项</v>
      </c>
    </row>
    <row r="603" s="248" customFormat="1" ht="36" customHeight="1" spans="1:7">
      <c r="A603" s="222">
        <v>2081005</v>
      </c>
      <c r="B603" s="217" t="s">
        <v>572</v>
      </c>
      <c r="C603" s="453">
        <v>0</v>
      </c>
      <c r="D603" s="451">
        <v>0</v>
      </c>
      <c r="E603" s="353" t="str">
        <f t="shared" si="32"/>
        <v/>
      </c>
      <c r="F603" s="452" t="str">
        <f t="shared" si="30"/>
        <v>否</v>
      </c>
      <c r="G603" s="197" t="str">
        <f t="shared" si="31"/>
        <v>项</v>
      </c>
    </row>
    <row r="604" s="248" customFormat="1" ht="36" customHeight="1" spans="1:7">
      <c r="A604" s="222">
        <v>2081006</v>
      </c>
      <c r="B604" s="217" t="s">
        <v>573</v>
      </c>
      <c r="C604" s="453">
        <v>0</v>
      </c>
      <c r="D604" s="454">
        <v>650</v>
      </c>
      <c r="E604" s="353" t="str">
        <f t="shared" si="32"/>
        <v/>
      </c>
      <c r="F604" s="452" t="str">
        <f t="shared" si="30"/>
        <v>是</v>
      </c>
      <c r="G604" s="197" t="str">
        <f t="shared" si="31"/>
        <v>项</v>
      </c>
    </row>
    <row r="605" s="248" customFormat="1" ht="36" customHeight="1" spans="1:7">
      <c r="A605" s="222">
        <v>2081099</v>
      </c>
      <c r="B605" s="217" t="s">
        <v>574</v>
      </c>
      <c r="C605" s="453">
        <v>0</v>
      </c>
      <c r="D605" s="451">
        <v>0</v>
      </c>
      <c r="E605" s="353" t="str">
        <f t="shared" si="32"/>
        <v/>
      </c>
      <c r="F605" s="452" t="str">
        <f t="shared" si="30"/>
        <v>否</v>
      </c>
      <c r="G605" s="197" t="str">
        <f t="shared" si="31"/>
        <v>项</v>
      </c>
    </row>
    <row r="606" ht="36" customHeight="1" spans="1:7">
      <c r="A606" s="222">
        <v>20811</v>
      </c>
      <c r="B606" s="217" t="s">
        <v>575</v>
      </c>
      <c r="C606" s="453">
        <f>SUM(C607:C614)</f>
        <v>824</v>
      </c>
      <c r="D606" s="454">
        <f>SUM(D607:D614)</f>
        <v>1130</v>
      </c>
      <c r="E606" s="353">
        <f t="shared" si="32"/>
        <v>0.371</v>
      </c>
      <c r="F606" s="452" t="str">
        <f t="shared" si="30"/>
        <v>是</v>
      </c>
      <c r="G606" s="197" t="str">
        <f t="shared" si="31"/>
        <v>款</v>
      </c>
    </row>
    <row r="607" s="248" customFormat="1" ht="36" customHeight="1" spans="1:7">
      <c r="A607" s="222">
        <v>2081101</v>
      </c>
      <c r="B607" s="217" t="s">
        <v>138</v>
      </c>
      <c r="C607" s="453">
        <v>149</v>
      </c>
      <c r="D607" s="454">
        <v>152</v>
      </c>
      <c r="E607" s="353">
        <f t="shared" si="32"/>
        <v>0.02</v>
      </c>
      <c r="F607" s="452" t="str">
        <f t="shared" si="30"/>
        <v>是</v>
      </c>
      <c r="G607" s="197" t="str">
        <f t="shared" si="31"/>
        <v>项</v>
      </c>
    </row>
    <row r="608" s="248" customFormat="1" ht="36" customHeight="1" spans="1:7">
      <c r="A608" s="222">
        <v>2081102</v>
      </c>
      <c r="B608" s="217" t="s">
        <v>139</v>
      </c>
      <c r="C608" s="453">
        <v>0</v>
      </c>
      <c r="D608" s="451">
        <v>0</v>
      </c>
      <c r="E608" s="353" t="str">
        <f t="shared" si="32"/>
        <v/>
      </c>
      <c r="F608" s="452" t="str">
        <f t="shared" si="30"/>
        <v>否</v>
      </c>
      <c r="G608" s="197" t="str">
        <f t="shared" si="31"/>
        <v>项</v>
      </c>
    </row>
    <row r="609" s="248" customFormat="1" ht="36" customHeight="1" spans="1:7">
      <c r="A609" s="222">
        <v>2081103</v>
      </c>
      <c r="B609" s="217" t="s">
        <v>140</v>
      </c>
      <c r="C609" s="453">
        <v>0</v>
      </c>
      <c r="D609" s="451">
        <v>0</v>
      </c>
      <c r="E609" s="353" t="str">
        <f t="shared" si="32"/>
        <v/>
      </c>
      <c r="F609" s="452" t="str">
        <f t="shared" si="30"/>
        <v>否</v>
      </c>
      <c r="G609" s="197" t="str">
        <f t="shared" si="31"/>
        <v>项</v>
      </c>
    </row>
    <row r="610" s="248" customFormat="1" ht="36" customHeight="1" spans="1:7">
      <c r="A610" s="222">
        <v>2081104</v>
      </c>
      <c r="B610" s="217" t="s">
        <v>576</v>
      </c>
      <c r="C610" s="453">
        <v>18</v>
      </c>
      <c r="D610" s="454">
        <v>20</v>
      </c>
      <c r="E610" s="353">
        <f t="shared" si="32"/>
        <v>0.111</v>
      </c>
      <c r="F610" s="452" t="str">
        <f t="shared" si="30"/>
        <v>是</v>
      </c>
      <c r="G610" s="197" t="str">
        <f t="shared" si="31"/>
        <v>项</v>
      </c>
    </row>
    <row r="611" s="248" customFormat="1" ht="36" customHeight="1" spans="1:7">
      <c r="A611" s="222">
        <v>2081105</v>
      </c>
      <c r="B611" s="225" t="s">
        <v>1607</v>
      </c>
      <c r="C611" s="453">
        <v>75</v>
      </c>
      <c r="D611" s="454">
        <v>115</v>
      </c>
      <c r="E611" s="353">
        <f t="shared" si="32"/>
        <v>0.533</v>
      </c>
      <c r="F611" s="452" t="str">
        <f t="shared" si="30"/>
        <v>是</v>
      </c>
      <c r="G611" s="197" t="str">
        <f t="shared" si="31"/>
        <v>项</v>
      </c>
    </row>
    <row r="612" s="248" customFormat="1" ht="36" customHeight="1" spans="1:7">
      <c r="A612" s="222">
        <v>2081106</v>
      </c>
      <c r="B612" s="217" t="s">
        <v>578</v>
      </c>
      <c r="C612" s="453">
        <v>0</v>
      </c>
      <c r="D612" s="451">
        <v>0</v>
      </c>
      <c r="E612" s="353" t="str">
        <f t="shared" si="32"/>
        <v/>
      </c>
      <c r="F612" s="452" t="str">
        <f t="shared" si="30"/>
        <v>否</v>
      </c>
      <c r="G612" s="197" t="str">
        <f t="shared" si="31"/>
        <v>项</v>
      </c>
    </row>
    <row r="613" s="248" customFormat="1" ht="36" customHeight="1" spans="1:7">
      <c r="A613" s="222">
        <v>2081107</v>
      </c>
      <c r="B613" s="217" t="s">
        <v>579</v>
      </c>
      <c r="C613" s="453">
        <v>582</v>
      </c>
      <c r="D613" s="454">
        <v>842</v>
      </c>
      <c r="E613" s="353">
        <f t="shared" si="32"/>
        <v>0.447</v>
      </c>
      <c r="F613" s="452" t="str">
        <f t="shared" si="30"/>
        <v>是</v>
      </c>
      <c r="G613" s="197" t="str">
        <f t="shared" si="31"/>
        <v>项</v>
      </c>
    </row>
    <row r="614" s="248" customFormat="1" ht="36" customHeight="1" spans="1:7">
      <c r="A614" s="222">
        <v>2081199</v>
      </c>
      <c r="B614" s="217" t="s">
        <v>580</v>
      </c>
      <c r="C614" s="453">
        <v>0</v>
      </c>
      <c r="D614" s="454">
        <v>1</v>
      </c>
      <c r="E614" s="353" t="str">
        <f t="shared" si="32"/>
        <v/>
      </c>
      <c r="F614" s="452" t="str">
        <f t="shared" si="30"/>
        <v>是</v>
      </c>
      <c r="G614" s="197" t="str">
        <f t="shared" si="31"/>
        <v>项</v>
      </c>
    </row>
    <row r="615" ht="36" customHeight="1" spans="1:7">
      <c r="A615" s="222">
        <v>20816</v>
      </c>
      <c r="B615" s="217" t="s">
        <v>581</v>
      </c>
      <c r="C615" s="453">
        <f>SUM(C616:C619)</f>
        <v>34</v>
      </c>
      <c r="D615" s="454">
        <f>SUM(D616:D619)</f>
        <v>48</v>
      </c>
      <c r="E615" s="353">
        <f t="shared" si="32"/>
        <v>0.412</v>
      </c>
      <c r="F615" s="452" t="str">
        <f t="shared" si="30"/>
        <v>是</v>
      </c>
      <c r="G615" s="197" t="str">
        <f t="shared" si="31"/>
        <v>款</v>
      </c>
    </row>
    <row r="616" s="248" customFormat="1" ht="36" customHeight="1" spans="1:7">
      <c r="A616" s="222">
        <v>2081601</v>
      </c>
      <c r="B616" s="217" t="s">
        <v>138</v>
      </c>
      <c r="C616" s="453">
        <v>0</v>
      </c>
      <c r="D616" s="451">
        <v>0</v>
      </c>
      <c r="E616" s="353" t="str">
        <f t="shared" si="32"/>
        <v/>
      </c>
      <c r="F616" s="452" t="str">
        <f t="shared" si="30"/>
        <v>否</v>
      </c>
      <c r="G616" s="197" t="str">
        <f t="shared" si="31"/>
        <v>项</v>
      </c>
    </row>
    <row r="617" s="248" customFormat="1" ht="36" customHeight="1" spans="1:7">
      <c r="A617" s="222">
        <v>2081602</v>
      </c>
      <c r="B617" s="217" t="s">
        <v>139</v>
      </c>
      <c r="C617" s="453">
        <v>0</v>
      </c>
      <c r="D617" s="451">
        <v>0</v>
      </c>
      <c r="E617" s="353" t="str">
        <f t="shared" si="32"/>
        <v/>
      </c>
      <c r="F617" s="452" t="str">
        <f t="shared" si="30"/>
        <v>否</v>
      </c>
      <c r="G617" s="197" t="str">
        <f t="shared" si="31"/>
        <v>项</v>
      </c>
    </row>
    <row r="618" s="248" customFormat="1" ht="36" customHeight="1" spans="1:7">
      <c r="A618" s="222">
        <v>2081603</v>
      </c>
      <c r="B618" s="217" t="s">
        <v>140</v>
      </c>
      <c r="C618" s="453">
        <v>0</v>
      </c>
      <c r="D618" s="451">
        <v>0</v>
      </c>
      <c r="E618" s="353" t="str">
        <f t="shared" si="32"/>
        <v/>
      </c>
      <c r="F618" s="452" t="str">
        <f t="shared" si="30"/>
        <v>否</v>
      </c>
      <c r="G618" s="197" t="str">
        <f t="shared" si="31"/>
        <v>项</v>
      </c>
    </row>
    <row r="619" s="248" customFormat="1" ht="36" customHeight="1" spans="1:7">
      <c r="A619" s="222">
        <v>2081699</v>
      </c>
      <c r="B619" s="217" t="s">
        <v>582</v>
      </c>
      <c r="C619" s="453">
        <v>34</v>
      </c>
      <c r="D619" s="454">
        <v>48</v>
      </c>
      <c r="E619" s="353">
        <f t="shared" si="32"/>
        <v>0.412</v>
      </c>
      <c r="F619" s="452" t="str">
        <f t="shared" si="30"/>
        <v>是</v>
      </c>
      <c r="G619" s="197" t="str">
        <f t="shared" si="31"/>
        <v>项</v>
      </c>
    </row>
    <row r="620" ht="36" customHeight="1" spans="1:7">
      <c r="A620" s="222">
        <v>20819</v>
      </c>
      <c r="B620" s="217" t="s">
        <v>583</v>
      </c>
      <c r="C620" s="453">
        <f>SUM(C621:C622)</f>
        <v>8657</v>
      </c>
      <c r="D620" s="454">
        <f>SUM(D621:D622)</f>
        <v>9597</v>
      </c>
      <c r="E620" s="353">
        <f t="shared" si="32"/>
        <v>0.109</v>
      </c>
      <c r="F620" s="452" t="str">
        <f t="shared" si="30"/>
        <v>是</v>
      </c>
      <c r="G620" s="197" t="str">
        <f t="shared" si="31"/>
        <v>款</v>
      </c>
    </row>
    <row r="621" s="248" customFormat="1" ht="36" customHeight="1" spans="1:7">
      <c r="A621" s="222">
        <v>2081901</v>
      </c>
      <c r="B621" s="217" t="s">
        <v>584</v>
      </c>
      <c r="C621" s="453">
        <v>1851</v>
      </c>
      <c r="D621" s="454">
        <v>2231</v>
      </c>
      <c r="E621" s="353">
        <f t="shared" si="32"/>
        <v>0.205</v>
      </c>
      <c r="F621" s="452" t="str">
        <f t="shared" si="30"/>
        <v>是</v>
      </c>
      <c r="G621" s="197" t="str">
        <f t="shared" si="31"/>
        <v>项</v>
      </c>
    </row>
    <row r="622" s="248" customFormat="1" ht="36" customHeight="1" spans="1:7">
      <c r="A622" s="222">
        <v>2081902</v>
      </c>
      <c r="B622" s="217" t="s">
        <v>585</v>
      </c>
      <c r="C622" s="453">
        <v>6806</v>
      </c>
      <c r="D622" s="454">
        <v>7366</v>
      </c>
      <c r="E622" s="353">
        <f t="shared" si="32"/>
        <v>0.082</v>
      </c>
      <c r="F622" s="452" t="str">
        <f t="shared" si="30"/>
        <v>是</v>
      </c>
      <c r="G622" s="197" t="str">
        <f t="shared" si="31"/>
        <v>项</v>
      </c>
    </row>
    <row r="623" ht="36" customHeight="1" spans="1:7">
      <c r="A623" s="222">
        <v>20820</v>
      </c>
      <c r="B623" s="217" t="s">
        <v>586</v>
      </c>
      <c r="C623" s="453">
        <f>SUM(C624:C625)</f>
        <v>225</v>
      </c>
      <c r="D623" s="454">
        <f>SUM(D624:D625)</f>
        <v>254</v>
      </c>
      <c r="E623" s="353">
        <f t="shared" si="32"/>
        <v>0.129</v>
      </c>
      <c r="F623" s="452" t="str">
        <f t="shared" si="30"/>
        <v>是</v>
      </c>
      <c r="G623" s="197" t="str">
        <f t="shared" si="31"/>
        <v>款</v>
      </c>
    </row>
    <row r="624" s="248" customFormat="1" ht="36" customHeight="1" spans="1:7">
      <c r="A624" s="222">
        <v>2082001</v>
      </c>
      <c r="B624" s="217" t="s">
        <v>587</v>
      </c>
      <c r="C624" s="453">
        <v>222</v>
      </c>
      <c r="D624" s="454">
        <v>232</v>
      </c>
      <c r="E624" s="353">
        <f t="shared" si="32"/>
        <v>0.045</v>
      </c>
      <c r="F624" s="452" t="str">
        <f t="shared" si="30"/>
        <v>是</v>
      </c>
      <c r="G624" s="197" t="str">
        <f t="shared" si="31"/>
        <v>项</v>
      </c>
    </row>
    <row r="625" s="248" customFormat="1" ht="36" customHeight="1" spans="1:7">
      <c r="A625" s="222">
        <v>2082002</v>
      </c>
      <c r="B625" s="217" t="s">
        <v>588</v>
      </c>
      <c r="C625" s="453">
        <v>3</v>
      </c>
      <c r="D625" s="454">
        <v>22</v>
      </c>
      <c r="E625" s="353">
        <f t="shared" si="32"/>
        <v>6.333</v>
      </c>
      <c r="F625" s="452" t="str">
        <f t="shared" si="30"/>
        <v>是</v>
      </c>
      <c r="G625" s="197" t="str">
        <f t="shared" si="31"/>
        <v>项</v>
      </c>
    </row>
    <row r="626" ht="36" customHeight="1" spans="1:7">
      <c r="A626" s="222">
        <v>20821</v>
      </c>
      <c r="B626" s="217" t="s">
        <v>589</v>
      </c>
      <c r="C626" s="453">
        <f>SUM(C627:C628)</f>
        <v>1259</v>
      </c>
      <c r="D626" s="454">
        <f>SUM(D627:D628)</f>
        <v>1288</v>
      </c>
      <c r="E626" s="353">
        <f t="shared" si="32"/>
        <v>0.023</v>
      </c>
      <c r="F626" s="452" t="str">
        <f t="shared" si="30"/>
        <v>是</v>
      </c>
      <c r="G626" s="197" t="str">
        <f t="shared" si="31"/>
        <v>款</v>
      </c>
    </row>
    <row r="627" s="248" customFormat="1" ht="36" customHeight="1" spans="1:7">
      <c r="A627" s="222">
        <v>2082101</v>
      </c>
      <c r="B627" s="217" t="s">
        <v>590</v>
      </c>
      <c r="C627" s="453">
        <v>333</v>
      </c>
      <c r="D627" s="454">
        <v>350</v>
      </c>
      <c r="E627" s="353">
        <f t="shared" si="32"/>
        <v>0.051</v>
      </c>
      <c r="F627" s="452" t="str">
        <f t="shared" si="30"/>
        <v>是</v>
      </c>
      <c r="G627" s="197" t="str">
        <f t="shared" si="31"/>
        <v>项</v>
      </c>
    </row>
    <row r="628" s="248" customFormat="1" ht="36" customHeight="1" spans="1:7">
      <c r="A628" s="222">
        <v>2082102</v>
      </c>
      <c r="B628" s="217" t="s">
        <v>591</v>
      </c>
      <c r="C628" s="453">
        <v>926</v>
      </c>
      <c r="D628" s="454">
        <v>938</v>
      </c>
      <c r="E628" s="353">
        <f t="shared" si="32"/>
        <v>0.013</v>
      </c>
      <c r="F628" s="452" t="str">
        <f t="shared" si="30"/>
        <v>是</v>
      </c>
      <c r="G628" s="197" t="str">
        <f t="shared" si="31"/>
        <v>项</v>
      </c>
    </row>
    <row r="629" s="248" customFormat="1" ht="36" customHeight="1" spans="1:7">
      <c r="A629" s="222">
        <v>20824</v>
      </c>
      <c r="B629" s="217" t="s">
        <v>592</v>
      </c>
      <c r="C629" s="451">
        <f>SUM(C630:C631)</f>
        <v>0</v>
      </c>
      <c r="D629" s="451">
        <f>SUM(D630:D631)</f>
        <v>0</v>
      </c>
      <c r="E629" s="353" t="str">
        <f t="shared" si="32"/>
        <v/>
      </c>
      <c r="F629" s="452" t="str">
        <f t="shared" si="30"/>
        <v>否</v>
      </c>
      <c r="G629" s="197" t="str">
        <f t="shared" si="31"/>
        <v>款</v>
      </c>
    </row>
    <row r="630" s="248" customFormat="1" ht="36" customHeight="1" spans="1:7">
      <c r="A630" s="222">
        <v>2082401</v>
      </c>
      <c r="B630" s="217" t="s">
        <v>593</v>
      </c>
      <c r="C630" s="453">
        <v>0</v>
      </c>
      <c r="D630" s="451">
        <v>0</v>
      </c>
      <c r="E630" s="353" t="str">
        <f t="shared" si="32"/>
        <v/>
      </c>
      <c r="F630" s="452" t="str">
        <f t="shared" si="30"/>
        <v>否</v>
      </c>
      <c r="G630" s="197" t="str">
        <f t="shared" si="31"/>
        <v>项</v>
      </c>
    </row>
    <row r="631" s="248" customFormat="1" ht="36" customHeight="1" spans="1:7">
      <c r="A631" s="222">
        <v>2082402</v>
      </c>
      <c r="B631" s="217" t="s">
        <v>594</v>
      </c>
      <c r="C631" s="453">
        <v>0</v>
      </c>
      <c r="D631" s="451">
        <v>0</v>
      </c>
      <c r="E631" s="353" t="str">
        <f t="shared" si="32"/>
        <v/>
      </c>
      <c r="F631" s="452" t="str">
        <f t="shared" si="30"/>
        <v>否</v>
      </c>
      <c r="G631" s="197" t="str">
        <f t="shared" si="31"/>
        <v>项</v>
      </c>
    </row>
    <row r="632" ht="36" customHeight="1" spans="1:7">
      <c r="A632" s="222">
        <v>20825</v>
      </c>
      <c r="B632" s="217" t="s">
        <v>595</v>
      </c>
      <c r="C632" s="453">
        <f>SUM(C633:C634)</f>
        <v>16</v>
      </c>
      <c r="D632" s="454">
        <f>SUM(D633:D634)</f>
        <v>16</v>
      </c>
      <c r="E632" s="353">
        <f t="shared" si="32"/>
        <v>0</v>
      </c>
      <c r="F632" s="452" t="str">
        <f t="shared" si="30"/>
        <v>是</v>
      </c>
      <c r="G632" s="197" t="str">
        <f t="shared" si="31"/>
        <v>款</v>
      </c>
    </row>
    <row r="633" s="248" customFormat="1" ht="36" customHeight="1" spans="1:7">
      <c r="A633" s="222">
        <v>2082501</v>
      </c>
      <c r="B633" s="217" t="s">
        <v>596</v>
      </c>
      <c r="C633" s="453">
        <v>0</v>
      </c>
      <c r="D633" s="451">
        <v>0</v>
      </c>
      <c r="E633" s="353" t="str">
        <f t="shared" si="32"/>
        <v/>
      </c>
      <c r="F633" s="452" t="str">
        <f t="shared" si="30"/>
        <v>否</v>
      </c>
      <c r="G633" s="197" t="str">
        <f t="shared" si="31"/>
        <v>项</v>
      </c>
    </row>
    <row r="634" s="248" customFormat="1" ht="36" customHeight="1" spans="1:7">
      <c r="A634" s="222">
        <v>2082502</v>
      </c>
      <c r="B634" s="217" t="s">
        <v>597</v>
      </c>
      <c r="C634" s="453">
        <v>16</v>
      </c>
      <c r="D634" s="454">
        <v>16</v>
      </c>
      <c r="E634" s="353">
        <f t="shared" si="32"/>
        <v>0</v>
      </c>
      <c r="F634" s="452" t="str">
        <f t="shared" si="30"/>
        <v>是</v>
      </c>
      <c r="G634" s="197" t="str">
        <f t="shared" si="31"/>
        <v>项</v>
      </c>
    </row>
    <row r="635" ht="36" customHeight="1" spans="1:7">
      <c r="A635" s="222">
        <v>20826</v>
      </c>
      <c r="B635" s="217" t="s">
        <v>598</v>
      </c>
      <c r="C635" s="453">
        <f>SUM(C636:C638)</f>
        <v>8681</v>
      </c>
      <c r="D635" s="454">
        <f>SUM(D636:D638)</f>
        <v>9396</v>
      </c>
      <c r="E635" s="353">
        <f t="shared" si="32"/>
        <v>0.082</v>
      </c>
      <c r="F635" s="452" t="str">
        <f t="shared" si="30"/>
        <v>是</v>
      </c>
      <c r="G635" s="197" t="str">
        <f t="shared" si="31"/>
        <v>款</v>
      </c>
    </row>
    <row r="636" s="248" customFormat="1" ht="36" customHeight="1" spans="1:7">
      <c r="A636" s="222">
        <v>2082601</v>
      </c>
      <c r="B636" s="217" t="s">
        <v>599</v>
      </c>
      <c r="C636" s="453">
        <v>0</v>
      </c>
      <c r="D636" s="451">
        <v>0</v>
      </c>
      <c r="E636" s="353" t="str">
        <f t="shared" si="32"/>
        <v/>
      </c>
      <c r="F636" s="452" t="str">
        <f t="shared" si="30"/>
        <v>否</v>
      </c>
      <c r="G636" s="197" t="str">
        <f t="shared" si="31"/>
        <v>项</v>
      </c>
    </row>
    <row r="637" s="248" customFormat="1" ht="36" customHeight="1" spans="1:7">
      <c r="A637" s="222">
        <v>2082602</v>
      </c>
      <c r="B637" s="217" t="s">
        <v>600</v>
      </c>
      <c r="C637" s="453">
        <v>8681</v>
      </c>
      <c r="D637" s="454">
        <v>9396</v>
      </c>
      <c r="E637" s="353">
        <f t="shared" si="32"/>
        <v>0.082</v>
      </c>
      <c r="F637" s="452" t="str">
        <f t="shared" si="30"/>
        <v>是</v>
      </c>
      <c r="G637" s="197" t="str">
        <f t="shared" si="31"/>
        <v>项</v>
      </c>
    </row>
    <row r="638" s="248" customFormat="1" ht="36" customHeight="1" spans="1:7">
      <c r="A638" s="222">
        <v>2082699</v>
      </c>
      <c r="B638" s="217" t="s">
        <v>601</v>
      </c>
      <c r="C638" s="453">
        <v>0</v>
      </c>
      <c r="D638" s="451">
        <v>0</v>
      </c>
      <c r="E638" s="353" t="str">
        <f t="shared" si="32"/>
        <v/>
      </c>
      <c r="F638" s="452" t="str">
        <f t="shared" si="30"/>
        <v>否</v>
      </c>
      <c r="G638" s="197" t="str">
        <f t="shared" si="31"/>
        <v>项</v>
      </c>
    </row>
    <row r="639" ht="36" customHeight="1" spans="1:7">
      <c r="A639" s="222">
        <v>20827</v>
      </c>
      <c r="B639" s="217" t="s">
        <v>602</v>
      </c>
      <c r="C639" s="451">
        <f>SUM(C640:C643)</f>
        <v>0</v>
      </c>
      <c r="D639" s="451">
        <f>SUM(D640:D643)</f>
        <v>0</v>
      </c>
      <c r="E639" s="353" t="str">
        <f t="shared" si="32"/>
        <v/>
      </c>
      <c r="F639" s="452" t="str">
        <f t="shared" si="30"/>
        <v>否</v>
      </c>
      <c r="G639" s="197" t="str">
        <f t="shared" si="31"/>
        <v>款</v>
      </c>
    </row>
    <row r="640" s="248" customFormat="1" ht="36" customHeight="1" spans="1:7">
      <c r="A640" s="222">
        <v>2082701</v>
      </c>
      <c r="B640" s="217" t="s">
        <v>603</v>
      </c>
      <c r="C640" s="453">
        <v>0</v>
      </c>
      <c r="D640" s="451">
        <v>0</v>
      </c>
      <c r="E640" s="353" t="str">
        <f t="shared" si="32"/>
        <v/>
      </c>
      <c r="F640" s="452" t="str">
        <f t="shared" si="30"/>
        <v>否</v>
      </c>
      <c r="G640" s="197" t="str">
        <f t="shared" si="31"/>
        <v>项</v>
      </c>
    </row>
    <row r="641" s="248" customFormat="1" ht="36" customHeight="1" spans="1:7">
      <c r="A641" s="222">
        <v>2082702</v>
      </c>
      <c r="B641" s="217" t="s">
        <v>604</v>
      </c>
      <c r="C641" s="453">
        <v>0</v>
      </c>
      <c r="D641" s="451">
        <v>0</v>
      </c>
      <c r="E641" s="353" t="str">
        <f t="shared" si="32"/>
        <v/>
      </c>
      <c r="F641" s="452" t="str">
        <f t="shared" si="30"/>
        <v>否</v>
      </c>
      <c r="G641" s="197" t="str">
        <f t="shared" si="31"/>
        <v>项</v>
      </c>
    </row>
    <row r="642" s="248" customFormat="1" ht="36" customHeight="1" spans="1:7">
      <c r="A642" s="222">
        <v>2082703</v>
      </c>
      <c r="B642" s="357" t="s">
        <v>605</v>
      </c>
      <c r="C642" s="453">
        <v>0</v>
      </c>
      <c r="D642" s="451"/>
      <c r="E642" s="353" t="str">
        <f t="shared" si="32"/>
        <v/>
      </c>
      <c r="F642" s="452" t="str">
        <f t="shared" si="30"/>
        <v>否</v>
      </c>
      <c r="G642" s="197" t="str">
        <f t="shared" si="31"/>
        <v>项</v>
      </c>
    </row>
    <row r="643" s="248" customFormat="1" ht="36" customHeight="1" spans="1:7">
      <c r="A643" s="222">
        <v>2082799</v>
      </c>
      <c r="B643" s="217" t="s">
        <v>606</v>
      </c>
      <c r="C643" s="453">
        <v>0</v>
      </c>
      <c r="D643" s="451">
        <v>0</v>
      </c>
      <c r="E643" s="353" t="str">
        <f t="shared" si="32"/>
        <v/>
      </c>
      <c r="F643" s="452" t="str">
        <f t="shared" si="30"/>
        <v>否</v>
      </c>
      <c r="G643" s="197" t="str">
        <f t="shared" si="31"/>
        <v>项</v>
      </c>
    </row>
    <row r="644" ht="36" customHeight="1" spans="1:7">
      <c r="A644" s="222">
        <v>20828</v>
      </c>
      <c r="B644" s="217" t="s">
        <v>607</v>
      </c>
      <c r="C644" s="453">
        <f>SUM(C645:C651)</f>
        <v>525</v>
      </c>
      <c r="D644" s="454">
        <f>SUM(D645:D651)</f>
        <v>297</v>
      </c>
      <c r="E644" s="353">
        <f t="shared" si="32"/>
        <v>-0.434</v>
      </c>
      <c r="F644" s="452" t="str">
        <f t="shared" si="30"/>
        <v>是</v>
      </c>
      <c r="G644" s="197" t="str">
        <f t="shared" si="31"/>
        <v>款</v>
      </c>
    </row>
    <row r="645" s="248" customFormat="1" ht="36" customHeight="1" spans="1:7">
      <c r="A645" s="222">
        <v>2082801</v>
      </c>
      <c r="B645" s="217" t="s">
        <v>138</v>
      </c>
      <c r="C645" s="453">
        <v>253</v>
      </c>
      <c r="D645" s="454">
        <v>264</v>
      </c>
      <c r="E645" s="353">
        <f t="shared" si="32"/>
        <v>0.043</v>
      </c>
      <c r="F645" s="452" t="str">
        <f t="shared" ref="F645:F708" si="33">IF(LEN(A645)=3,"是",IF(B645&lt;&gt;"",IF(SUM(C645:D645)&lt;&gt;0,"是","否"),"是"))</f>
        <v>是</v>
      </c>
      <c r="G645" s="197" t="str">
        <f t="shared" ref="G645:G708" si="34">IF(LEN(A645)=3,"类",IF(LEN(A645)=5,"款","项"))</f>
        <v>项</v>
      </c>
    </row>
    <row r="646" s="248" customFormat="1" ht="36" customHeight="1" spans="1:7">
      <c r="A646" s="222">
        <v>2082802</v>
      </c>
      <c r="B646" s="217" t="s">
        <v>139</v>
      </c>
      <c r="C646" s="453">
        <v>0</v>
      </c>
      <c r="D646" s="451">
        <v>0</v>
      </c>
      <c r="E646" s="353" t="str">
        <f t="shared" si="32"/>
        <v/>
      </c>
      <c r="F646" s="452" t="str">
        <f t="shared" si="33"/>
        <v>否</v>
      </c>
      <c r="G646" s="197" t="str">
        <f t="shared" si="34"/>
        <v>项</v>
      </c>
    </row>
    <row r="647" s="248" customFormat="1" ht="36" customHeight="1" spans="1:7">
      <c r="A647" s="222">
        <v>2082803</v>
      </c>
      <c r="B647" s="217" t="s">
        <v>140</v>
      </c>
      <c r="C647" s="453">
        <v>0</v>
      </c>
      <c r="D647" s="451">
        <v>0</v>
      </c>
      <c r="E647" s="353" t="str">
        <f t="shared" si="32"/>
        <v/>
      </c>
      <c r="F647" s="452" t="str">
        <f t="shared" si="33"/>
        <v>否</v>
      </c>
      <c r="G647" s="197" t="str">
        <f t="shared" si="34"/>
        <v>项</v>
      </c>
    </row>
    <row r="648" s="248" customFormat="1" ht="36" customHeight="1" spans="1:7">
      <c r="A648" s="222">
        <v>2082804</v>
      </c>
      <c r="B648" s="217" t="s">
        <v>608</v>
      </c>
      <c r="C648" s="453">
        <v>0</v>
      </c>
      <c r="D648" s="454">
        <v>1</v>
      </c>
      <c r="E648" s="353" t="str">
        <f t="shared" si="32"/>
        <v/>
      </c>
      <c r="F648" s="452" t="str">
        <f t="shared" si="33"/>
        <v>是</v>
      </c>
      <c r="G648" s="197" t="str">
        <f t="shared" si="34"/>
        <v>项</v>
      </c>
    </row>
    <row r="649" s="248" customFormat="1" ht="36" customHeight="1" spans="1:7">
      <c r="A649" s="222">
        <v>2082805</v>
      </c>
      <c r="B649" s="225" t="s">
        <v>1608</v>
      </c>
      <c r="C649" s="453">
        <v>0</v>
      </c>
      <c r="D649" s="451">
        <v>0</v>
      </c>
      <c r="E649" s="353" t="str">
        <f t="shared" si="32"/>
        <v/>
      </c>
      <c r="F649" s="452" t="str">
        <f t="shared" si="33"/>
        <v>否</v>
      </c>
      <c r="G649" s="197" t="str">
        <f t="shared" si="34"/>
        <v>项</v>
      </c>
    </row>
    <row r="650" s="248" customFormat="1" ht="36" customHeight="1" spans="1:7">
      <c r="A650" s="222">
        <v>2082850</v>
      </c>
      <c r="B650" s="217" t="s">
        <v>147</v>
      </c>
      <c r="C650" s="453">
        <v>0</v>
      </c>
      <c r="D650" s="451">
        <v>0</v>
      </c>
      <c r="E650" s="353" t="str">
        <f t="shared" si="32"/>
        <v/>
      </c>
      <c r="F650" s="452" t="str">
        <f t="shared" si="33"/>
        <v>否</v>
      </c>
      <c r="G650" s="197" t="str">
        <f t="shared" si="34"/>
        <v>项</v>
      </c>
    </row>
    <row r="651" s="248" customFormat="1" ht="36" customHeight="1" spans="1:7">
      <c r="A651" s="222">
        <v>2082899</v>
      </c>
      <c r="B651" s="217" t="s">
        <v>610</v>
      </c>
      <c r="C651" s="453">
        <v>272</v>
      </c>
      <c r="D651" s="454">
        <v>32</v>
      </c>
      <c r="E651" s="353">
        <f t="shared" si="32"/>
        <v>-0.882</v>
      </c>
      <c r="F651" s="452" t="str">
        <f t="shared" si="33"/>
        <v>是</v>
      </c>
      <c r="G651" s="197" t="str">
        <f t="shared" si="34"/>
        <v>项</v>
      </c>
    </row>
    <row r="652" ht="36" customHeight="1" spans="1:7">
      <c r="A652" s="222">
        <v>20830</v>
      </c>
      <c r="B652" s="217" t="s">
        <v>611</v>
      </c>
      <c r="C652" s="453">
        <f>SUM(C653:C654)</f>
        <v>209</v>
      </c>
      <c r="D652" s="454">
        <f>SUM(D653:D654)</f>
        <v>145</v>
      </c>
      <c r="E652" s="353">
        <f t="shared" si="32"/>
        <v>-0.306</v>
      </c>
      <c r="F652" s="452" t="str">
        <f t="shared" si="33"/>
        <v>是</v>
      </c>
      <c r="G652" s="197" t="str">
        <f t="shared" si="34"/>
        <v>款</v>
      </c>
    </row>
    <row r="653" s="248" customFormat="1" ht="36" customHeight="1" spans="1:7">
      <c r="A653" s="222">
        <v>2083001</v>
      </c>
      <c r="B653" s="217" t="s">
        <v>612</v>
      </c>
      <c r="C653" s="453">
        <v>158</v>
      </c>
      <c r="D653" s="454">
        <v>94</v>
      </c>
      <c r="E653" s="353">
        <f t="shared" si="32"/>
        <v>-0.405</v>
      </c>
      <c r="F653" s="452" t="str">
        <f t="shared" si="33"/>
        <v>是</v>
      </c>
      <c r="G653" s="197" t="str">
        <f t="shared" si="34"/>
        <v>项</v>
      </c>
    </row>
    <row r="654" s="248" customFormat="1" ht="36" customHeight="1" spans="1:7">
      <c r="A654" s="222">
        <v>2083099</v>
      </c>
      <c r="B654" s="217" t="s">
        <v>613</v>
      </c>
      <c r="C654" s="453">
        <v>51</v>
      </c>
      <c r="D654" s="454">
        <v>51</v>
      </c>
      <c r="E654" s="353">
        <f t="shared" si="32"/>
        <v>0</v>
      </c>
      <c r="F654" s="452" t="str">
        <f t="shared" si="33"/>
        <v>是</v>
      </c>
      <c r="G654" s="197" t="str">
        <f t="shared" si="34"/>
        <v>项</v>
      </c>
    </row>
    <row r="655" ht="36" customHeight="1" spans="1:7">
      <c r="A655" s="222">
        <v>20899</v>
      </c>
      <c r="B655" s="217" t="s">
        <v>614</v>
      </c>
      <c r="C655" s="453">
        <f>C656</f>
        <v>0</v>
      </c>
      <c r="D655" s="454">
        <f>D656</f>
        <v>3</v>
      </c>
      <c r="E655" s="353" t="str">
        <f t="shared" si="32"/>
        <v/>
      </c>
      <c r="F655" s="452" t="str">
        <f t="shared" si="33"/>
        <v>是</v>
      </c>
      <c r="G655" s="197" t="str">
        <f t="shared" si="34"/>
        <v>款</v>
      </c>
    </row>
    <row r="656" s="248" customFormat="1" ht="36" customHeight="1" spans="1:7">
      <c r="A656" s="460">
        <v>2089999</v>
      </c>
      <c r="B656" s="217" t="s">
        <v>615</v>
      </c>
      <c r="C656" s="453">
        <v>0</v>
      </c>
      <c r="D656" s="454">
        <v>3</v>
      </c>
      <c r="E656" s="353" t="str">
        <f t="shared" si="32"/>
        <v/>
      </c>
      <c r="F656" s="452" t="str">
        <f t="shared" si="33"/>
        <v>是</v>
      </c>
      <c r="G656" s="197" t="str">
        <f t="shared" si="34"/>
        <v>项</v>
      </c>
    </row>
    <row r="657" ht="36" customHeight="1" spans="1:7">
      <c r="A657" s="223">
        <v>210</v>
      </c>
      <c r="B657" s="211" t="s">
        <v>93</v>
      </c>
      <c r="C657" s="451">
        <f>SUM(C658,C663,C678,C682,C694,C697,C701,C706,C710,C714,C717,C726,C728)</f>
        <v>24156</v>
      </c>
      <c r="D657" s="382">
        <f>SUM(D658,D663,D678,D682,D694,D697,D701,D706,D710,D714,D717,D726,D728)</f>
        <v>25680</v>
      </c>
      <c r="E657" s="351">
        <f t="shared" si="32"/>
        <v>0.063</v>
      </c>
      <c r="F657" s="452" t="str">
        <f t="shared" si="33"/>
        <v>是</v>
      </c>
      <c r="G657" s="197" t="str">
        <f t="shared" si="34"/>
        <v>类</v>
      </c>
    </row>
    <row r="658" ht="36" customHeight="1" spans="1:7">
      <c r="A658" s="222">
        <v>21001</v>
      </c>
      <c r="B658" s="217" t="s">
        <v>616</v>
      </c>
      <c r="C658" s="453">
        <f>SUM(C659:C662)</f>
        <v>641</v>
      </c>
      <c r="D658" s="454">
        <f>SUM(D659:D662)</f>
        <v>714</v>
      </c>
      <c r="E658" s="353">
        <f t="shared" si="32"/>
        <v>0.114</v>
      </c>
      <c r="F658" s="452" t="str">
        <f t="shared" si="33"/>
        <v>是</v>
      </c>
      <c r="G658" s="197" t="str">
        <f t="shared" si="34"/>
        <v>款</v>
      </c>
    </row>
    <row r="659" s="248" customFormat="1" ht="36" customHeight="1" spans="1:7">
      <c r="A659" s="222">
        <v>2100101</v>
      </c>
      <c r="B659" s="217" t="s">
        <v>138</v>
      </c>
      <c r="C659" s="453">
        <v>441</v>
      </c>
      <c r="D659" s="454">
        <v>470</v>
      </c>
      <c r="E659" s="353">
        <f t="shared" ref="E659:E722" si="35">IF(C659&gt;0,D659/C659-1,IF(C659&lt;0,-(D659/C659-1),""))</f>
        <v>0.066</v>
      </c>
      <c r="F659" s="452" t="str">
        <f t="shared" si="33"/>
        <v>是</v>
      </c>
      <c r="G659" s="197" t="str">
        <f t="shared" si="34"/>
        <v>项</v>
      </c>
    </row>
    <row r="660" s="248" customFormat="1" ht="36" customHeight="1" spans="1:7">
      <c r="A660" s="222">
        <v>2100102</v>
      </c>
      <c r="B660" s="217" t="s">
        <v>139</v>
      </c>
      <c r="C660" s="453">
        <v>0</v>
      </c>
      <c r="D660" s="451">
        <v>0</v>
      </c>
      <c r="E660" s="353" t="str">
        <f t="shared" si="35"/>
        <v/>
      </c>
      <c r="F660" s="452" t="str">
        <f t="shared" si="33"/>
        <v>否</v>
      </c>
      <c r="G660" s="197" t="str">
        <f t="shared" si="34"/>
        <v>项</v>
      </c>
    </row>
    <row r="661" s="248" customFormat="1" ht="36" customHeight="1" spans="1:7">
      <c r="A661" s="222">
        <v>2100103</v>
      </c>
      <c r="B661" s="217" t="s">
        <v>140</v>
      </c>
      <c r="C661" s="453">
        <v>0</v>
      </c>
      <c r="D661" s="451">
        <v>0</v>
      </c>
      <c r="E661" s="353" t="str">
        <f t="shared" si="35"/>
        <v/>
      </c>
      <c r="F661" s="452" t="str">
        <f t="shared" si="33"/>
        <v>否</v>
      </c>
      <c r="G661" s="197" t="str">
        <f t="shared" si="34"/>
        <v>项</v>
      </c>
    </row>
    <row r="662" s="248" customFormat="1" ht="36" customHeight="1" spans="1:7">
      <c r="A662" s="222">
        <v>2100199</v>
      </c>
      <c r="B662" s="217" t="s">
        <v>617</v>
      </c>
      <c r="C662" s="453">
        <v>200</v>
      </c>
      <c r="D662" s="454">
        <v>244</v>
      </c>
      <c r="E662" s="353">
        <f t="shared" si="35"/>
        <v>0.22</v>
      </c>
      <c r="F662" s="452" t="str">
        <f t="shared" si="33"/>
        <v>是</v>
      </c>
      <c r="G662" s="197" t="str">
        <f t="shared" si="34"/>
        <v>项</v>
      </c>
    </row>
    <row r="663" ht="36" customHeight="1" spans="1:7">
      <c r="A663" s="222">
        <v>21002</v>
      </c>
      <c r="B663" s="217" t="s">
        <v>618</v>
      </c>
      <c r="C663" s="453">
        <f>SUM(C664:C677)</f>
        <v>3232</v>
      </c>
      <c r="D663" s="454">
        <f>SUM(D664:D677)</f>
        <v>3221</v>
      </c>
      <c r="E663" s="353">
        <f t="shared" si="35"/>
        <v>-0.003</v>
      </c>
      <c r="F663" s="452" t="str">
        <f t="shared" si="33"/>
        <v>是</v>
      </c>
      <c r="G663" s="197" t="str">
        <f t="shared" si="34"/>
        <v>款</v>
      </c>
    </row>
    <row r="664" s="248" customFormat="1" ht="36" customHeight="1" spans="1:7">
      <c r="A664" s="222">
        <v>2100201</v>
      </c>
      <c r="B664" s="217" t="s">
        <v>619</v>
      </c>
      <c r="C664" s="453">
        <v>2517</v>
      </c>
      <c r="D664" s="454">
        <v>2520</v>
      </c>
      <c r="E664" s="353">
        <f t="shared" si="35"/>
        <v>0.001</v>
      </c>
      <c r="F664" s="452" t="str">
        <f t="shared" si="33"/>
        <v>是</v>
      </c>
      <c r="G664" s="197" t="str">
        <f t="shared" si="34"/>
        <v>项</v>
      </c>
    </row>
    <row r="665" s="248" customFormat="1" ht="36" customHeight="1" spans="1:7">
      <c r="A665" s="222">
        <v>2100202</v>
      </c>
      <c r="B665" s="217" t="s">
        <v>620</v>
      </c>
      <c r="C665" s="453">
        <v>315</v>
      </c>
      <c r="D665" s="454">
        <v>301</v>
      </c>
      <c r="E665" s="353">
        <f t="shared" si="35"/>
        <v>-0.044</v>
      </c>
      <c r="F665" s="452" t="str">
        <f t="shared" si="33"/>
        <v>是</v>
      </c>
      <c r="G665" s="197" t="str">
        <f t="shared" si="34"/>
        <v>项</v>
      </c>
    </row>
    <row r="666" s="248" customFormat="1" ht="36" customHeight="1" spans="1:7">
      <c r="A666" s="222">
        <v>2100203</v>
      </c>
      <c r="B666" s="217" t="s">
        <v>621</v>
      </c>
      <c r="C666" s="453">
        <v>0</v>
      </c>
      <c r="D666" s="451">
        <v>0</v>
      </c>
      <c r="E666" s="353" t="str">
        <f t="shared" si="35"/>
        <v/>
      </c>
      <c r="F666" s="452" t="str">
        <f t="shared" si="33"/>
        <v>否</v>
      </c>
      <c r="G666" s="197" t="str">
        <f t="shared" si="34"/>
        <v>项</v>
      </c>
    </row>
    <row r="667" s="248" customFormat="1" ht="36" customHeight="1" spans="1:7">
      <c r="A667" s="222">
        <v>2100204</v>
      </c>
      <c r="B667" s="217" t="s">
        <v>622</v>
      </c>
      <c r="C667" s="453">
        <v>0</v>
      </c>
      <c r="D667" s="451">
        <v>0</v>
      </c>
      <c r="E667" s="353" t="str">
        <f t="shared" si="35"/>
        <v/>
      </c>
      <c r="F667" s="452" t="str">
        <f t="shared" si="33"/>
        <v>否</v>
      </c>
      <c r="G667" s="197" t="str">
        <f t="shared" si="34"/>
        <v>项</v>
      </c>
    </row>
    <row r="668" s="248" customFormat="1" ht="36" customHeight="1" spans="1:7">
      <c r="A668" s="222">
        <v>2100205</v>
      </c>
      <c r="B668" s="217" t="s">
        <v>623</v>
      </c>
      <c r="C668" s="453">
        <v>0</v>
      </c>
      <c r="D668" s="451">
        <v>0</v>
      </c>
      <c r="E668" s="353" t="str">
        <f t="shared" si="35"/>
        <v/>
      </c>
      <c r="F668" s="452" t="str">
        <f t="shared" si="33"/>
        <v>否</v>
      </c>
      <c r="G668" s="197" t="str">
        <f t="shared" si="34"/>
        <v>项</v>
      </c>
    </row>
    <row r="669" s="248" customFormat="1" ht="36" customHeight="1" spans="1:7">
      <c r="A669" s="222">
        <v>2100206</v>
      </c>
      <c r="B669" s="217" t="s">
        <v>624</v>
      </c>
      <c r="C669" s="453">
        <v>0</v>
      </c>
      <c r="D669" s="451">
        <v>0</v>
      </c>
      <c r="E669" s="353" t="str">
        <f t="shared" si="35"/>
        <v/>
      </c>
      <c r="F669" s="452" t="str">
        <f t="shared" si="33"/>
        <v>否</v>
      </c>
      <c r="G669" s="197" t="str">
        <f t="shared" si="34"/>
        <v>项</v>
      </c>
    </row>
    <row r="670" s="248" customFormat="1" ht="36" customHeight="1" spans="1:7">
      <c r="A670" s="222">
        <v>2100207</v>
      </c>
      <c r="B670" s="217" t="s">
        <v>625</v>
      </c>
      <c r="C670" s="453">
        <v>0</v>
      </c>
      <c r="D670" s="451">
        <v>0</v>
      </c>
      <c r="E670" s="353" t="str">
        <f t="shared" si="35"/>
        <v/>
      </c>
      <c r="F670" s="452" t="str">
        <f t="shared" si="33"/>
        <v>否</v>
      </c>
      <c r="G670" s="197" t="str">
        <f t="shared" si="34"/>
        <v>项</v>
      </c>
    </row>
    <row r="671" s="248" customFormat="1" ht="36" customHeight="1" spans="1:7">
      <c r="A671" s="222">
        <v>2100208</v>
      </c>
      <c r="B671" s="217" t="s">
        <v>626</v>
      </c>
      <c r="C671" s="453">
        <v>0</v>
      </c>
      <c r="D671" s="451">
        <v>0</v>
      </c>
      <c r="E671" s="353" t="str">
        <f t="shared" si="35"/>
        <v/>
      </c>
      <c r="F671" s="452" t="str">
        <f t="shared" si="33"/>
        <v>否</v>
      </c>
      <c r="G671" s="197" t="str">
        <f t="shared" si="34"/>
        <v>项</v>
      </c>
    </row>
    <row r="672" s="248" customFormat="1" ht="36" customHeight="1" spans="1:7">
      <c r="A672" s="222">
        <v>2100209</v>
      </c>
      <c r="B672" s="217" t="s">
        <v>627</v>
      </c>
      <c r="C672" s="453">
        <v>0</v>
      </c>
      <c r="D672" s="451">
        <v>0</v>
      </c>
      <c r="E672" s="353" t="str">
        <f t="shared" si="35"/>
        <v/>
      </c>
      <c r="F672" s="452" t="str">
        <f t="shared" si="33"/>
        <v>否</v>
      </c>
      <c r="G672" s="197" t="str">
        <f t="shared" si="34"/>
        <v>项</v>
      </c>
    </row>
    <row r="673" s="248" customFormat="1" ht="36" customHeight="1" spans="1:7">
      <c r="A673" s="222">
        <v>2100210</v>
      </c>
      <c r="B673" s="217" t="s">
        <v>628</v>
      </c>
      <c r="C673" s="453">
        <v>0</v>
      </c>
      <c r="D673" s="451">
        <v>0</v>
      </c>
      <c r="E673" s="353" t="str">
        <f t="shared" si="35"/>
        <v/>
      </c>
      <c r="F673" s="452" t="str">
        <f t="shared" si="33"/>
        <v>否</v>
      </c>
      <c r="G673" s="197" t="str">
        <f t="shared" si="34"/>
        <v>项</v>
      </c>
    </row>
    <row r="674" s="248" customFormat="1" ht="36" customHeight="1" spans="1:7">
      <c r="A674" s="222">
        <v>2100211</v>
      </c>
      <c r="B674" s="217" t="s">
        <v>629</v>
      </c>
      <c r="C674" s="453">
        <v>0</v>
      </c>
      <c r="D674" s="451">
        <v>0</v>
      </c>
      <c r="E674" s="353" t="str">
        <f t="shared" si="35"/>
        <v/>
      </c>
      <c r="F674" s="452" t="str">
        <f t="shared" si="33"/>
        <v>否</v>
      </c>
      <c r="G674" s="197" t="str">
        <f t="shared" si="34"/>
        <v>项</v>
      </c>
    </row>
    <row r="675" s="248" customFormat="1" ht="36" customHeight="1" spans="1:7">
      <c r="A675" s="222">
        <v>2100212</v>
      </c>
      <c r="B675" s="217" t="s">
        <v>630</v>
      </c>
      <c r="C675" s="453">
        <v>0</v>
      </c>
      <c r="D675" s="451">
        <v>0</v>
      </c>
      <c r="E675" s="353" t="str">
        <f t="shared" si="35"/>
        <v/>
      </c>
      <c r="F675" s="452" t="str">
        <f t="shared" si="33"/>
        <v>否</v>
      </c>
      <c r="G675" s="197" t="str">
        <f t="shared" si="34"/>
        <v>项</v>
      </c>
    </row>
    <row r="676" s="248" customFormat="1" ht="36" customHeight="1" spans="1:7">
      <c r="A676" s="222">
        <v>2100213</v>
      </c>
      <c r="B676" s="225" t="s">
        <v>1609</v>
      </c>
      <c r="C676" s="453"/>
      <c r="D676" s="451">
        <v>0</v>
      </c>
      <c r="E676" s="353" t="str">
        <f t="shared" si="35"/>
        <v/>
      </c>
      <c r="F676" s="452" t="str">
        <f t="shared" si="33"/>
        <v>否</v>
      </c>
      <c r="G676" s="197" t="str">
        <f t="shared" si="34"/>
        <v>项</v>
      </c>
    </row>
    <row r="677" s="248" customFormat="1" ht="36" customHeight="1" spans="1:7">
      <c r="A677" s="222">
        <v>2100299</v>
      </c>
      <c r="B677" s="217" t="s">
        <v>631</v>
      </c>
      <c r="C677" s="453">
        <v>400</v>
      </c>
      <c r="D677" s="454">
        <v>400</v>
      </c>
      <c r="E677" s="353">
        <f t="shared" si="35"/>
        <v>0</v>
      </c>
      <c r="F677" s="452" t="str">
        <f t="shared" si="33"/>
        <v>是</v>
      </c>
      <c r="G677" s="197" t="str">
        <f t="shared" si="34"/>
        <v>项</v>
      </c>
    </row>
    <row r="678" ht="36" customHeight="1" spans="1:7">
      <c r="A678" s="222">
        <v>21003</v>
      </c>
      <c r="B678" s="217" t="s">
        <v>632</v>
      </c>
      <c r="C678" s="453">
        <f>SUM(C679:C681)</f>
        <v>4785</v>
      </c>
      <c r="D678" s="454">
        <f>SUM(D679:D681)</f>
        <v>4922</v>
      </c>
      <c r="E678" s="353">
        <f t="shared" si="35"/>
        <v>0.029</v>
      </c>
      <c r="F678" s="452" t="str">
        <f t="shared" si="33"/>
        <v>是</v>
      </c>
      <c r="G678" s="197" t="str">
        <f t="shared" si="34"/>
        <v>款</v>
      </c>
    </row>
    <row r="679" s="248" customFormat="1" ht="36" customHeight="1" spans="1:7">
      <c r="A679" s="222">
        <v>2100301</v>
      </c>
      <c r="B679" s="217" t="s">
        <v>633</v>
      </c>
      <c r="C679" s="453">
        <v>0</v>
      </c>
      <c r="D679" s="451">
        <v>0</v>
      </c>
      <c r="E679" s="353" t="str">
        <f t="shared" si="35"/>
        <v/>
      </c>
      <c r="F679" s="452" t="str">
        <f t="shared" si="33"/>
        <v>否</v>
      </c>
      <c r="G679" s="197" t="str">
        <f t="shared" si="34"/>
        <v>项</v>
      </c>
    </row>
    <row r="680" s="248" customFormat="1" ht="36" customHeight="1" spans="1:7">
      <c r="A680" s="222">
        <v>2100302</v>
      </c>
      <c r="B680" s="217" t="s">
        <v>634</v>
      </c>
      <c r="C680" s="453">
        <v>4151</v>
      </c>
      <c r="D680" s="454">
        <v>4219</v>
      </c>
      <c r="E680" s="353">
        <f t="shared" si="35"/>
        <v>0.016</v>
      </c>
      <c r="F680" s="452" t="str">
        <f t="shared" si="33"/>
        <v>是</v>
      </c>
      <c r="G680" s="197" t="str">
        <f t="shared" si="34"/>
        <v>项</v>
      </c>
    </row>
    <row r="681" s="248" customFormat="1" ht="36" customHeight="1" spans="1:7">
      <c r="A681" s="222">
        <v>2100399</v>
      </c>
      <c r="B681" s="217" t="s">
        <v>635</v>
      </c>
      <c r="C681" s="453">
        <v>634</v>
      </c>
      <c r="D681" s="454">
        <v>703</v>
      </c>
      <c r="E681" s="353">
        <f t="shared" si="35"/>
        <v>0.109</v>
      </c>
      <c r="F681" s="452" t="str">
        <f t="shared" si="33"/>
        <v>是</v>
      </c>
      <c r="G681" s="197" t="str">
        <f t="shared" si="34"/>
        <v>项</v>
      </c>
    </row>
    <row r="682" ht="36" customHeight="1" spans="1:7">
      <c r="A682" s="222">
        <v>21004</v>
      </c>
      <c r="B682" s="217" t="s">
        <v>636</v>
      </c>
      <c r="C682" s="453">
        <f>SUM(C683:C693)</f>
        <v>2772</v>
      </c>
      <c r="D682" s="454">
        <f>SUM(D683:D693)</f>
        <v>3264</v>
      </c>
      <c r="E682" s="353">
        <f t="shared" si="35"/>
        <v>0.177</v>
      </c>
      <c r="F682" s="452" t="str">
        <f t="shared" si="33"/>
        <v>是</v>
      </c>
      <c r="G682" s="197" t="str">
        <f t="shared" si="34"/>
        <v>款</v>
      </c>
    </row>
    <row r="683" s="248" customFormat="1" ht="36" customHeight="1" spans="1:7">
      <c r="A683" s="222">
        <v>2100401</v>
      </c>
      <c r="B683" s="217" t="s">
        <v>637</v>
      </c>
      <c r="C683" s="453">
        <v>499</v>
      </c>
      <c r="D683" s="454">
        <v>543</v>
      </c>
      <c r="E683" s="353">
        <f t="shared" si="35"/>
        <v>0.088</v>
      </c>
      <c r="F683" s="452" t="str">
        <f t="shared" si="33"/>
        <v>是</v>
      </c>
      <c r="G683" s="197" t="str">
        <f t="shared" si="34"/>
        <v>项</v>
      </c>
    </row>
    <row r="684" s="248" customFormat="1" ht="36" customHeight="1" spans="1:7">
      <c r="A684" s="222">
        <v>2100402</v>
      </c>
      <c r="B684" s="217" t="s">
        <v>638</v>
      </c>
      <c r="C684" s="453">
        <v>0</v>
      </c>
      <c r="D684" s="451">
        <v>0</v>
      </c>
      <c r="E684" s="353" t="str">
        <f t="shared" si="35"/>
        <v/>
      </c>
      <c r="F684" s="452" t="str">
        <f t="shared" si="33"/>
        <v>否</v>
      </c>
      <c r="G684" s="197" t="str">
        <f t="shared" si="34"/>
        <v>项</v>
      </c>
    </row>
    <row r="685" s="248" customFormat="1" ht="36" customHeight="1" spans="1:7">
      <c r="A685" s="222">
        <v>2100403</v>
      </c>
      <c r="B685" s="217" t="s">
        <v>639</v>
      </c>
      <c r="C685" s="453">
        <v>647</v>
      </c>
      <c r="D685" s="454">
        <v>648</v>
      </c>
      <c r="E685" s="353">
        <f t="shared" si="35"/>
        <v>0.002</v>
      </c>
      <c r="F685" s="452" t="str">
        <f t="shared" si="33"/>
        <v>是</v>
      </c>
      <c r="G685" s="197" t="str">
        <f t="shared" si="34"/>
        <v>项</v>
      </c>
    </row>
    <row r="686" s="248" customFormat="1" ht="36" customHeight="1" spans="1:7">
      <c r="A686" s="222">
        <v>2100404</v>
      </c>
      <c r="B686" s="217" t="s">
        <v>640</v>
      </c>
      <c r="C686" s="453">
        <v>0</v>
      </c>
      <c r="D686" s="451">
        <v>0</v>
      </c>
      <c r="E686" s="353" t="str">
        <f t="shared" si="35"/>
        <v/>
      </c>
      <c r="F686" s="452" t="str">
        <f t="shared" si="33"/>
        <v>否</v>
      </c>
      <c r="G686" s="197" t="str">
        <f t="shared" si="34"/>
        <v>项</v>
      </c>
    </row>
    <row r="687" s="248" customFormat="1" ht="36" customHeight="1" spans="1:7">
      <c r="A687" s="222">
        <v>2100405</v>
      </c>
      <c r="B687" s="217" t="s">
        <v>641</v>
      </c>
      <c r="C687" s="453">
        <v>0</v>
      </c>
      <c r="D687" s="451">
        <v>0</v>
      </c>
      <c r="E687" s="353" t="str">
        <f t="shared" si="35"/>
        <v/>
      </c>
      <c r="F687" s="452" t="str">
        <f t="shared" si="33"/>
        <v>否</v>
      </c>
      <c r="G687" s="197" t="str">
        <f t="shared" si="34"/>
        <v>项</v>
      </c>
    </row>
    <row r="688" s="248" customFormat="1" ht="36" customHeight="1" spans="1:7">
      <c r="A688" s="222">
        <v>2100406</v>
      </c>
      <c r="B688" s="217" t="s">
        <v>642</v>
      </c>
      <c r="C688" s="453">
        <v>0</v>
      </c>
      <c r="D688" s="451">
        <v>0</v>
      </c>
      <c r="E688" s="353" t="str">
        <f t="shared" si="35"/>
        <v/>
      </c>
      <c r="F688" s="452" t="str">
        <f t="shared" si="33"/>
        <v>否</v>
      </c>
      <c r="G688" s="197" t="str">
        <f t="shared" si="34"/>
        <v>项</v>
      </c>
    </row>
    <row r="689" s="248" customFormat="1" ht="36" customHeight="1" spans="1:7">
      <c r="A689" s="222">
        <v>2100407</v>
      </c>
      <c r="B689" s="217" t="s">
        <v>643</v>
      </c>
      <c r="C689" s="453">
        <v>0</v>
      </c>
      <c r="D689" s="451">
        <v>0</v>
      </c>
      <c r="E689" s="353" t="str">
        <f t="shared" si="35"/>
        <v/>
      </c>
      <c r="F689" s="452" t="str">
        <f t="shared" si="33"/>
        <v>否</v>
      </c>
      <c r="G689" s="197" t="str">
        <f t="shared" si="34"/>
        <v>项</v>
      </c>
    </row>
    <row r="690" s="248" customFormat="1" ht="36" customHeight="1" spans="1:7">
      <c r="A690" s="222">
        <v>2100408</v>
      </c>
      <c r="B690" s="217" t="s">
        <v>644</v>
      </c>
      <c r="C690" s="453">
        <v>1175</v>
      </c>
      <c r="D690" s="454">
        <v>1700</v>
      </c>
      <c r="E690" s="353">
        <f t="shared" si="35"/>
        <v>0.447</v>
      </c>
      <c r="F690" s="452" t="str">
        <f t="shared" si="33"/>
        <v>是</v>
      </c>
      <c r="G690" s="197" t="str">
        <f t="shared" si="34"/>
        <v>项</v>
      </c>
    </row>
    <row r="691" s="248" customFormat="1" ht="36" customHeight="1" spans="1:7">
      <c r="A691" s="222">
        <v>2100409</v>
      </c>
      <c r="B691" s="217" t="s">
        <v>645</v>
      </c>
      <c r="C691" s="453">
        <v>320</v>
      </c>
      <c r="D691" s="454">
        <v>320</v>
      </c>
      <c r="E691" s="353">
        <f t="shared" si="35"/>
        <v>0</v>
      </c>
      <c r="F691" s="452" t="str">
        <f t="shared" si="33"/>
        <v>是</v>
      </c>
      <c r="G691" s="197" t="str">
        <f t="shared" si="34"/>
        <v>项</v>
      </c>
    </row>
    <row r="692" s="248" customFormat="1" ht="36" customHeight="1" spans="1:7">
      <c r="A692" s="222">
        <v>2100410</v>
      </c>
      <c r="B692" s="217" t="s">
        <v>646</v>
      </c>
      <c r="C692" s="453">
        <v>131</v>
      </c>
      <c r="D692" s="454">
        <v>50</v>
      </c>
      <c r="E692" s="353">
        <f t="shared" si="35"/>
        <v>-0.618</v>
      </c>
      <c r="F692" s="452" t="str">
        <f t="shared" si="33"/>
        <v>是</v>
      </c>
      <c r="G692" s="197" t="str">
        <f t="shared" si="34"/>
        <v>项</v>
      </c>
    </row>
    <row r="693" s="248" customFormat="1" ht="36" customHeight="1" spans="1:7">
      <c r="A693" s="222">
        <v>2100499</v>
      </c>
      <c r="B693" s="217" t="s">
        <v>647</v>
      </c>
      <c r="C693" s="453">
        <v>0</v>
      </c>
      <c r="D693" s="454">
        <v>3</v>
      </c>
      <c r="E693" s="353" t="str">
        <f t="shared" si="35"/>
        <v/>
      </c>
      <c r="F693" s="452" t="str">
        <f t="shared" si="33"/>
        <v>是</v>
      </c>
      <c r="G693" s="197" t="str">
        <f t="shared" si="34"/>
        <v>项</v>
      </c>
    </row>
    <row r="694" ht="36" customHeight="1" spans="1:7">
      <c r="A694" s="222">
        <v>21006</v>
      </c>
      <c r="B694" s="217" t="s">
        <v>648</v>
      </c>
      <c r="C694" s="453">
        <f>SUM(C695:C696)</f>
        <v>60</v>
      </c>
      <c r="D694" s="454">
        <f>SUM(D695:D696)</f>
        <v>80</v>
      </c>
      <c r="E694" s="353">
        <f t="shared" si="35"/>
        <v>0.333</v>
      </c>
      <c r="F694" s="452" t="str">
        <f t="shared" si="33"/>
        <v>是</v>
      </c>
      <c r="G694" s="197" t="str">
        <f t="shared" si="34"/>
        <v>款</v>
      </c>
    </row>
    <row r="695" s="248" customFormat="1" ht="36" customHeight="1" spans="1:7">
      <c r="A695" s="222">
        <v>2100601</v>
      </c>
      <c r="B695" s="217" t="s">
        <v>649</v>
      </c>
      <c r="C695" s="453">
        <v>60</v>
      </c>
      <c r="D695" s="454">
        <v>60</v>
      </c>
      <c r="E695" s="353">
        <f t="shared" si="35"/>
        <v>0</v>
      </c>
      <c r="F695" s="452" t="str">
        <f t="shared" si="33"/>
        <v>是</v>
      </c>
      <c r="G695" s="197" t="str">
        <f t="shared" si="34"/>
        <v>项</v>
      </c>
    </row>
    <row r="696" s="248" customFormat="1" ht="36" customHeight="1" spans="1:7">
      <c r="A696" s="222">
        <v>2100699</v>
      </c>
      <c r="B696" s="217" t="s">
        <v>650</v>
      </c>
      <c r="C696" s="453">
        <v>0</v>
      </c>
      <c r="D696" s="454">
        <v>20</v>
      </c>
      <c r="E696" s="353" t="str">
        <f t="shared" si="35"/>
        <v/>
      </c>
      <c r="F696" s="452" t="str">
        <f t="shared" si="33"/>
        <v>是</v>
      </c>
      <c r="G696" s="197" t="str">
        <f t="shared" si="34"/>
        <v>项</v>
      </c>
    </row>
    <row r="697" ht="36" customHeight="1" spans="1:7">
      <c r="A697" s="222">
        <v>21007</v>
      </c>
      <c r="B697" s="217" t="s">
        <v>651</v>
      </c>
      <c r="C697" s="453">
        <f>SUM(C698:C700)</f>
        <v>720</v>
      </c>
      <c r="D697" s="454">
        <f>SUM(D698:D700)</f>
        <v>831</v>
      </c>
      <c r="E697" s="353">
        <f t="shared" si="35"/>
        <v>0.154</v>
      </c>
      <c r="F697" s="452" t="str">
        <f t="shared" si="33"/>
        <v>是</v>
      </c>
      <c r="G697" s="197" t="str">
        <f t="shared" si="34"/>
        <v>款</v>
      </c>
    </row>
    <row r="698" s="248" customFormat="1" ht="36" customHeight="1" spans="1:7">
      <c r="A698" s="222">
        <v>2100716</v>
      </c>
      <c r="B698" s="217" t="s">
        <v>652</v>
      </c>
      <c r="C698" s="453">
        <v>0</v>
      </c>
      <c r="D698" s="451">
        <v>0</v>
      </c>
      <c r="E698" s="353" t="str">
        <f t="shared" si="35"/>
        <v/>
      </c>
      <c r="F698" s="452" t="str">
        <f t="shared" si="33"/>
        <v>否</v>
      </c>
      <c r="G698" s="197" t="str">
        <f t="shared" si="34"/>
        <v>项</v>
      </c>
    </row>
    <row r="699" s="248" customFormat="1" ht="36" customHeight="1" spans="1:7">
      <c r="A699" s="222">
        <v>2100717</v>
      </c>
      <c r="B699" s="217" t="s">
        <v>653</v>
      </c>
      <c r="C699" s="453">
        <v>0</v>
      </c>
      <c r="D699" s="451">
        <v>0</v>
      </c>
      <c r="E699" s="353" t="str">
        <f t="shared" si="35"/>
        <v/>
      </c>
      <c r="F699" s="452" t="str">
        <f t="shared" si="33"/>
        <v>否</v>
      </c>
      <c r="G699" s="197" t="str">
        <f t="shared" si="34"/>
        <v>项</v>
      </c>
    </row>
    <row r="700" s="248" customFormat="1" ht="36" customHeight="1" spans="1:7">
      <c r="A700" s="222">
        <v>2100799</v>
      </c>
      <c r="B700" s="217" t="s">
        <v>654</v>
      </c>
      <c r="C700" s="453">
        <v>720</v>
      </c>
      <c r="D700" s="454">
        <v>831</v>
      </c>
      <c r="E700" s="353">
        <f t="shared" si="35"/>
        <v>0.154</v>
      </c>
      <c r="F700" s="452" t="str">
        <f t="shared" si="33"/>
        <v>是</v>
      </c>
      <c r="G700" s="197" t="str">
        <f t="shared" si="34"/>
        <v>项</v>
      </c>
    </row>
    <row r="701" ht="36" customHeight="1" spans="1:7">
      <c r="A701" s="222">
        <v>21011</v>
      </c>
      <c r="B701" s="217" t="s">
        <v>655</v>
      </c>
      <c r="C701" s="453">
        <f>SUM(C702:C705)</f>
        <v>8280</v>
      </c>
      <c r="D701" s="454">
        <f>SUM(D702:D705)</f>
        <v>8458</v>
      </c>
      <c r="E701" s="353">
        <f t="shared" si="35"/>
        <v>0.021</v>
      </c>
      <c r="F701" s="452" t="str">
        <f t="shared" si="33"/>
        <v>是</v>
      </c>
      <c r="G701" s="197" t="str">
        <f t="shared" si="34"/>
        <v>款</v>
      </c>
    </row>
    <row r="702" s="248" customFormat="1" ht="36" customHeight="1" spans="1:7">
      <c r="A702" s="222">
        <v>2101101</v>
      </c>
      <c r="B702" s="217" t="s">
        <v>656</v>
      </c>
      <c r="C702" s="453">
        <v>1818</v>
      </c>
      <c r="D702" s="454">
        <v>2060</v>
      </c>
      <c r="E702" s="353">
        <f t="shared" si="35"/>
        <v>0.133</v>
      </c>
      <c r="F702" s="452" t="str">
        <f t="shared" si="33"/>
        <v>是</v>
      </c>
      <c r="G702" s="197" t="str">
        <f t="shared" si="34"/>
        <v>项</v>
      </c>
    </row>
    <row r="703" s="248" customFormat="1" ht="36" customHeight="1" spans="1:7">
      <c r="A703" s="222">
        <v>2101102</v>
      </c>
      <c r="B703" s="217" t="s">
        <v>657</v>
      </c>
      <c r="C703" s="453">
        <v>6061</v>
      </c>
      <c r="D703" s="454">
        <v>5982</v>
      </c>
      <c r="E703" s="353">
        <f t="shared" si="35"/>
        <v>-0.013</v>
      </c>
      <c r="F703" s="452" t="str">
        <f t="shared" si="33"/>
        <v>是</v>
      </c>
      <c r="G703" s="197" t="str">
        <f t="shared" si="34"/>
        <v>项</v>
      </c>
    </row>
    <row r="704" s="248" customFormat="1" ht="36" customHeight="1" spans="1:7">
      <c r="A704" s="222">
        <v>2101103</v>
      </c>
      <c r="B704" s="217" t="s">
        <v>658</v>
      </c>
      <c r="C704" s="453">
        <v>0</v>
      </c>
      <c r="D704" s="451">
        <v>0</v>
      </c>
      <c r="E704" s="353" t="str">
        <f t="shared" si="35"/>
        <v/>
      </c>
      <c r="F704" s="452" t="str">
        <f t="shared" si="33"/>
        <v>否</v>
      </c>
      <c r="G704" s="197" t="str">
        <f t="shared" si="34"/>
        <v>项</v>
      </c>
    </row>
    <row r="705" s="248" customFormat="1" ht="36" customHeight="1" spans="1:7">
      <c r="A705" s="222">
        <v>2101199</v>
      </c>
      <c r="B705" s="217" t="s">
        <v>659</v>
      </c>
      <c r="C705" s="453">
        <v>401</v>
      </c>
      <c r="D705" s="454">
        <v>416</v>
      </c>
      <c r="E705" s="353">
        <f t="shared" si="35"/>
        <v>0.037</v>
      </c>
      <c r="F705" s="452" t="str">
        <f t="shared" si="33"/>
        <v>是</v>
      </c>
      <c r="G705" s="197" t="str">
        <f t="shared" si="34"/>
        <v>项</v>
      </c>
    </row>
    <row r="706" ht="36" customHeight="1" spans="1:7">
      <c r="A706" s="222">
        <v>21012</v>
      </c>
      <c r="B706" s="217" t="s">
        <v>660</v>
      </c>
      <c r="C706" s="453">
        <f>SUM(C707:C709)</f>
        <v>684</v>
      </c>
      <c r="D706" s="454">
        <f>SUM(D707:D709)</f>
        <v>662</v>
      </c>
      <c r="E706" s="353">
        <f t="shared" si="35"/>
        <v>-0.032</v>
      </c>
      <c r="F706" s="452" t="str">
        <f t="shared" si="33"/>
        <v>是</v>
      </c>
      <c r="G706" s="197" t="str">
        <f t="shared" si="34"/>
        <v>款</v>
      </c>
    </row>
    <row r="707" s="248" customFormat="1" ht="36" customHeight="1" spans="1:7">
      <c r="A707" s="222">
        <v>2101201</v>
      </c>
      <c r="B707" s="217" t="s">
        <v>661</v>
      </c>
      <c r="C707" s="453">
        <v>3</v>
      </c>
      <c r="D707" s="382">
        <v>0</v>
      </c>
      <c r="E707" s="353">
        <f t="shared" si="35"/>
        <v>-1</v>
      </c>
      <c r="F707" s="452" t="str">
        <f t="shared" si="33"/>
        <v>是</v>
      </c>
      <c r="G707" s="197" t="str">
        <f t="shared" si="34"/>
        <v>项</v>
      </c>
    </row>
    <row r="708" s="248" customFormat="1" ht="36" customHeight="1" spans="1:7">
      <c r="A708" s="222">
        <v>2101202</v>
      </c>
      <c r="B708" s="217" t="s">
        <v>662</v>
      </c>
      <c r="C708" s="453">
        <v>681</v>
      </c>
      <c r="D708" s="454">
        <v>662</v>
      </c>
      <c r="E708" s="353">
        <f t="shared" si="35"/>
        <v>-0.028</v>
      </c>
      <c r="F708" s="452" t="str">
        <f t="shared" si="33"/>
        <v>是</v>
      </c>
      <c r="G708" s="197" t="str">
        <f t="shared" si="34"/>
        <v>项</v>
      </c>
    </row>
    <row r="709" s="248" customFormat="1" ht="36" customHeight="1" spans="1:7">
      <c r="A709" s="222">
        <v>2101299</v>
      </c>
      <c r="B709" s="217" t="s">
        <v>663</v>
      </c>
      <c r="C709" s="453">
        <v>0</v>
      </c>
      <c r="D709" s="451">
        <v>0</v>
      </c>
      <c r="E709" s="353" t="str">
        <f t="shared" si="35"/>
        <v/>
      </c>
      <c r="F709" s="452" t="str">
        <f t="shared" ref="F709:F772" si="36">IF(LEN(A709)=3,"是",IF(B709&lt;&gt;"",IF(SUM(C709:D709)&lt;&gt;0,"是","否"),"是"))</f>
        <v>否</v>
      </c>
      <c r="G709" s="197" t="str">
        <f t="shared" ref="G709:G772" si="37">IF(LEN(A709)=3,"类",IF(LEN(A709)=5,"款","项"))</f>
        <v>项</v>
      </c>
    </row>
    <row r="710" ht="36" customHeight="1" spans="1:7">
      <c r="A710" s="222">
        <v>21013</v>
      </c>
      <c r="B710" s="217" t="s">
        <v>664</v>
      </c>
      <c r="C710" s="453">
        <f>SUM(C711:C713)</f>
        <v>2503</v>
      </c>
      <c r="D710" s="454">
        <f>SUM(D711:D713)</f>
        <v>2960</v>
      </c>
      <c r="E710" s="353">
        <f t="shared" si="35"/>
        <v>0.183</v>
      </c>
      <c r="F710" s="452" t="str">
        <f t="shared" si="36"/>
        <v>是</v>
      </c>
      <c r="G710" s="197" t="str">
        <f t="shared" si="37"/>
        <v>款</v>
      </c>
    </row>
    <row r="711" s="248" customFormat="1" ht="36" customHeight="1" spans="1:7">
      <c r="A711" s="222">
        <v>2101301</v>
      </c>
      <c r="B711" s="217" t="s">
        <v>665</v>
      </c>
      <c r="C711" s="453">
        <v>2478</v>
      </c>
      <c r="D711" s="454">
        <v>2480</v>
      </c>
      <c r="E711" s="353">
        <f t="shared" si="35"/>
        <v>0.001</v>
      </c>
      <c r="F711" s="452" t="str">
        <f t="shared" si="36"/>
        <v>是</v>
      </c>
      <c r="G711" s="197" t="str">
        <f t="shared" si="37"/>
        <v>项</v>
      </c>
    </row>
    <row r="712" s="248" customFormat="1" ht="36" customHeight="1" spans="1:7">
      <c r="A712" s="222">
        <v>2101302</v>
      </c>
      <c r="B712" s="217" t="s">
        <v>666</v>
      </c>
      <c r="C712" s="453">
        <v>25</v>
      </c>
      <c r="D712" s="454">
        <v>25</v>
      </c>
      <c r="E712" s="353">
        <f t="shared" si="35"/>
        <v>0</v>
      </c>
      <c r="F712" s="452" t="str">
        <f t="shared" si="36"/>
        <v>是</v>
      </c>
      <c r="G712" s="197" t="str">
        <f t="shared" si="37"/>
        <v>项</v>
      </c>
    </row>
    <row r="713" s="248" customFormat="1" ht="36" customHeight="1" spans="1:7">
      <c r="A713" s="222">
        <v>2101399</v>
      </c>
      <c r="B713" s="217" t="s">
        <v>667</v>
      </c>
      <c r="C713" s="453">
        <v>0</v>
      </c>
      <c r="D713" s="454">
        <v>455</v>
      </c>
      <c r="E713" s="353" t="str">
        <f t="shared" si="35"/>
        <v/>
      </c>
      <c r="F713" s="452" t="str">
        <f t="shared" si="36"/>
        <v>是</v>
      </c>
      <c r="G713" s="197" t="str">
        <f t="shared" si="37"/>
        <v>项</v>
      </c>
    </row>
    <row r="714" ht="36" customHeight="1" spans="1:7">
      <c r="A714" s="222">
        <v>21014</v>
      </c>
      <c r="B714" s="217" t="s">
        <v>668</v>
      </c>
      <c r="C714" s="453">
        <f>SUM(C715:C716)</f>
        <v>115</v>
      </c>
      <c r="D714" s="454">
        <f>SUM(D715:D716)</f>
        <v>120</v>
      </c>
      <c r="E714" s="353">
        <f t="shared" si="35"/>
        <v>0.043</v>
      </c>
      <c r="F714" s="452" t="str">
        <f t="shared" si="36"/>
        <v>是</v>
      </c>
      <c r="G714" s="197" t="str">
        <f t="shared" si="37"/>
        <v>款</v>
      </c>
    </row>
    <row r="715" s="248" customFormat="1" ht="36" customHeight="1" spans="1:7">
      <c r="A715" s="222">
        <v>2101401</v>
      </c>
      <c r="B715" s="217" t="s">
        <v>669</v>
      </c>
      <c r="C715" s="453">
        <v>10</v>
      </c>
      <c r="D715" s="454">
        <v>10</v>
      </c>
      <c r="E715" s="353">
        <f t="shared" si="35"/>
        <v>0</v>
      </c>
      <c r="F715" s="452" t="str">
        <f t="shared" si="36"/>
        <v>是</v>
      </c>
      <c r="G715" s="197" t="str">
        <f t="shared" si="37"/>
        <v>项</v>
      </c>
    </row>
    <row r="716" s="248" customFormat="1" ht="36" customHeight="1" spans="1:7">
      <c r="A716" s="222">
        <v>2101499</v>
      </c>
      <c r="B716" s="217" t="s">
        <v>670</v>
      </c>
      <c r="C716" s="453">
        <v>105</v>
      </c>
      <c r="D716" s="454">
        <v>110</v>
      </c>
      <c r="E716" s="353">
        <f t="shared" si="35"/>
        <v>0.048</v>
      </c>
      <c r="F716" s="452" t="str">
        <f t="shared" si="36"/>
        <v>是</v>
      </c>
      <c r="G716" s="197" t="str">
        <f t="shared" si="37"/>
        <v>项</v>
      </c>
    </row>
    <row r="717" ht="36" customHeight="1" spans="1:7">
      <c r="A717" s="222">
        <v>21015</v>
      </c>
      <c r="B717" s="217" t="s">
        <v>671</v>
      </c>
      <c r="C717" s="453">
        <f>SUM(C718:C725)</f>
        <v>347</v>
      </c>
      <c r="D717" s="454">
        <f>SUM(D718:D725)</f>
        <v>388</v>
      </c>
      <c r="E717" s="353">
        <f t="shared" si="35"/>
        <v>0.118</v>
      </c>
      <c r="F717" s="452" t="str">
        <f t="shared" si="36"/>
        <v>是</v>
      </c>
      <c r="G717" s="197" t="str">
        <f t="shared" si="37"/>
        <v>款</v>
      </c>
    </row>
    <row r="718" s="248" customFormat="1" ht="36" customHeight="1" spans="1:7">
      <c r="A718" s="222">
        <v>2101501</v>
      </c>
      <c r="B718" s="217" t="s">
        <v>138</v>
      </c>
      <c r="C718" s="453">
        <v>334</v>
      </c>
      <c r="D718" s="454">
        <v>375</v>
      </c>
      <c r="E718" s="353">
        <f t="shared" si="35"/>
        <v>0.123</v>
      </c>
      <c r="F718" s="452" t="str">
        <f t="shared" si="36"/>
        <v>是</v>
      </c>
      <c r="G718" s="197" t="str">
        <f t="shared" si="37"/>
        <v>项</v>
      </c>
    </row>
    <row r="719" s="248" customFormat="1" ht="36" customHeight="1" spans="1:7">
      <c r="A719" s="222">
        <v>2101502</v>
      </c>
      <c r="B719" s="217" t="s">
        <v>139</v>
      </c>
      <c r="C719" s="453">
        <v>0</v>
      </c>
      <c r="D719" s="451">
        <v>0</v>
      </c>
      <c r="E719" s="353" t="str">
        <f t="shared" si="35"/>
        <v/>
      </c>
      <c r="F719" s="452" t="str">
        <f t="shared" si="36"/>
        <v>否</v>
      </c>
      <c r="G719" s="197" t="str">
        <f t="shared" si="37"/>
        <v>项</v>
      </c>
    </row>
    <row r="720" s="248" customFormat="1" ht="36" customHeight="1" spans="1:7">
      <c r="A720" s="222">
        <v>2101503</v>
      </c>
      <c r="B720" s="217" t="s">
        <v>140</v>
      </c>
      <c r="C720" s="453">
        <v>0</v>
      </c>
      <c r="D720" s="451">
        <v>0</v>
      </c>
      <c r="E720" s="353" t="str">
        <f t="shared" si="35"/>
        <v/>
      </c>
      <c r="F720" s="452" t="str">
        <f t="shared" si="36"/>
        <v>否</v>
      </c>
      <c r="G720" s="197" t="str">
        <f t="shared" si="37"/>
        <v>项</v>
      </c>
    </row>
    <row r="721" s="248" customFormat="1" ht="36" customHeight="1" spans="1:7">
      <c r="A721" s="222">
        <v>2101504</v>
      </c>
      <c r="B721" s="217" t="s">
        <v>179</v>
      </c>
      <c r="C721" s="453">
        <v>0</v>
      </c>
      <c r="D721" s="451">
        <v>0</v>
      </c>
      <c r="E721" s="353" t="str">
        <f t="shared" si="35"/>
        <v/>
      </c>
      <c r="F721" s="452" t="str">
        <f t="shared" si="36"/>
        <v>否</v>
      </c>
      <c r="G721" s="197" t="str">
        <f t="shared" si="37"/>
        <v>项</v>
      </c>
    </row>
    <row r="722" s="248" customFormat="1" ht="36" customHeight="1" spans="1:7">
      <c r="A722" s="222">
        <v>2101505</v>
      </c>
      <c r="B722" s="217" t="s">
        <v>672</v>
      </c>
      <c r="C722" s="453">
        <v>0</v>
      </c>
      <c r="D722" s="451">
        <v>0</v>
      </c>
      <c r="E722" s="353" t="str">
        <f t="shared" si="35"/>
        <v/>
      </c>
      <c r="F722" s="452" t="str">
        <f t="shared" si="36"/>
        <v>否</v>
      </c>
      <c r="G722" s="197" t="str">
        <f t="shared" si="37"/>
        <v>项</v>
      </c>
    </row>
    <row r="723" s="248" customFormat="1" ht="36" customHeight="1" spans="1:7">
      <c r="A723" s="222">
        <v>2101506</v>
      </c>
      <c r="B723" s="217" t="s">
        <v>673</v>
      </c>
      <c r="C723" s="453">
        <v>0</v>
      </c>
      <c r="D723" s="451">
        <v>0</v>
      </c>
      <c r="E723" s="353" t="str">
        <f t="shared" ref="E723:E786" si="38">IF(C723&gt;0,D723/C723-1,IF(C723&lt;0,-(D723/C723-1),""))</f>
        <v/>
      </c>
      <c r="F723" s="452" t="str">
        <f t="shared" si="36"/>
        <v>否</v>
      </c>
      <c r="G723" s="197" t="str">
        <f t="shared" si="37"/>
        <v>项</v>
      </c>
    </row>
    <row r="724" s="248" customFormat="1" ht="36" customHeight="1" spans="1:7">
      <c r="A724" s="222">
        <v>2101550</v>
      </c>
      <c r="B724" s="217" t="s">
        <v>147</v>
      </c>
      <c r="C724" s="453">
        <v>0</v>
      </c>
      <c r="D724" s="451">
        <v>0</v>
      </c>
      <c r="E724" s="353" t="str">
        <f t="shared" si="38"/>
        <v/>
      </c>
      <c r="F724" s="452" t="str">
        <f t="shared" si="36"/>
        <v>否</v>
      </c>
      <c r="G724" s="197" t="str">
        <f t="shared" si="37"/>
        <v>项</v>
      </c>
    </row>
    <row r="725" s="248" customFormat="1" ht="36" customHeight="1" spans="1:7">
      <c r="A725" s="222">
        <v>2101599</v>
      </c>
      <c r="B725" s="217" t="s">
        <v>674</v>
      </c>
      <c r="C725" s="453">
        <v>13</v>
      </c>
      <c r="D725" s="454">
        <v>13</v>
      </c>
      <c r="E725" s="353">
        <f t="shared" si="38"/>
        <v>0</v>
      </c>
      <c r="F725" s="452" t="str">
        <f t="shared" si="36"/>
        <v>是</v>
      </c>
      <c r="G725" s="197" t="str">
        <f t="shared" si="37"/>
        <v>项</v>
      </c>
    </row>
    <row r="726" ht="36" customHeight="1" spans="1:7">
      <c r="A726" s="222">
        <v>21016</v>
      </c>
      <c r="B726" s="217" t="s">
        <v>675</v>
      </c>
      <c r="C726" s="451">
        <f>SUM(C727)</f>
        <v>0</v>
      </c>
      <c r="D726" s="451">
        <f>SUM(D727)</f>
        <v>0</v>
      </c>
      <c r="E726" s="353" t="str">
        <f t="shared" si="38"/>
        <v/>
      </c>
      <c r="F726" s="452" t="str">
        <f t="shared" si="36"/>
        <v>否</v>
      </c>
      <c r="G726" s="197" t="str">
        <f t="shared" si="37"/>
        <v>款</v>
      </c>
    </row>
    <row r="727" s="248" customFormat="1" ht="36" customHeight="1" spans="1:7">
      <c r="A727" s="222">
        <v>2101601</v>
      </c>
      <c r="B727" s="217" t="s">
        <v>676</v>
      </c>
      <c r="C727" s="453">
        <v>0</v>
      </c>
      <c r="D727" s="451">
        <v>0</v>
      </c>
      <c r="E727" s="353" t="str">
        <f t="shared" si="38"/>
        <v/>
      </c>
      <c r="F727" s="452" t="str">
        <f t="shared" si="36"/>
        <v>否</v>
      </c>
      <c r="G727" s="197" t="str">
        <f t="shared" si="37"/>
        <v>项</v>
      </c>
    </row>
    <row r="728" ht="36" customHeight="1" spans="1:7">
      <c r="A728" s="222">
        <v>21099</v>
      </c>
      <c r="B728" s="217" t="s">
        <v>677</v>
      </c>
      <c r="C728" s="453">
        <f>SUM(C729)</f>
        <v>17</v>
      </c>
      <c r="D728" s="454">
        <f>SUM(D729)</f>
        <v>60</v>
      </c>
      <c r="E728" s="353">
        <f t="shared" si="38"/>
        <v>2.529</v>
      </c>
      <c r="F728" s="452" t="str">
        <f t="shared" si="36"/>
        <v>是</v>
      </c>
      <c r="G728" s="197" t="str">
        <f t="shared" si="37"/>
        <v>款</v>
      </c>
    </row>
    <row r="729" s="248" customFormat="1" ht="36" customHeight="1" spans="1:7">
      <c r="A729" s="224">
        <v>2109999</v>
      </c>
      <c r="B729" s="217" t="s">
        <v>678</v>
      </c>
      <c r="C729" s="453">
        <v>17</v>
      </c>
      <c r="D729" s="454">
        <v>60</v>
      </c>
      <c r="E729" s="353">
        <f t="shared" si="38"/>
        <v>2.529</v>
      </c>
      <c r="F729" s="452" t="str">
        <f t="shared" si="36"/>
        <v>是</v>
      </c>
      <c r="G729" s="197" t="str">
        <f t="shared" si="37"/>
        <v>项</v>
      </c>
    </row>
    <row r="730" ht="36" customHeight="1" spans="1:7">
      <c r="A730" s="223">
        <v>211</v>
      </c>
      <c r="B730" s="211" t="s">
        <v>95</v>
      </c>
      <c r="C730" s="451">
        <f>SUM(C731,C741,C745,C754,C761,C768,C774,C777,C780,C782,C784,C790,C792,C794,C809)</f>
        <v>1039</v>
      </c>
      <c r="D730" s="382">
        <f>SUM(D731,D741,D745,D754,D761,D768,D774,D777,D780,D782,D784,D790,D792,D794,D809)</f>
        <v>1225</v>
      </c>
      <c r="E730" s="351">
        <f t="shared" si="38"/>
        <v>0.179</v>
      </c>
      <c r="F730" s="452" t="str">
        <f t="shared" si="36"/>
        <v>是</v>
      </c>
      <c r="G730" s="197" t="str">
        <f t="shared" si="37"/>
        <v>类</v>
      </c>
    </row>
    <row r="731" ht="36" customHeight="1" spans="1:7">
      <c r="A731" s="222">
        <v>21101</v>
      </c>
      <c r="B731" s="217" t="s">
        <v>679</v>
      </c>
      <c r="C731" s="453">
        <f>SUM(C732:C740)</f>
        <v>0</v>
      </c>
      <c r="D731" s="454">
        <f>SUM(D732:D740)</f>
        <v>105</v>
      </c>
      <c r="E731" s="353" t="str">
        <f t="shared" si="38"/>
        <v/>
      </c>
      <c r="F731" s="452" t="str">
        <f t="shared" si="36"/>
        <v>是</v>
      </c>
      <c r="G731" s="197" t="str">
        <f t="shared" si="37"/>
        <v>款</v>
      </c>
    </row>
    <row r="732" s="248" customFormat="1" ht="36" customHeight="1" spans="1:7">
      <c r="A732" s="222">
        <v>2110101</v>
      </c>
      <c r="B732" s="217" t="s">
        <v>138</v>
      </c>
      <c r="C732" s="453">
        <v>0</v>
      </c>
      <c r="D732" s="451">
        <v>0</v>
      </c>
      <c r="E732" s="353" t="str">
        <f t="shared" si="38"/>
        <v/>
      </c>
      <c r="F732" s="452" t="str">
        <f t="shared" si="36"/>
        <v>否</v>
      </c>
      <c r="G732" s="197" t="str">
        <f t="shared" si="37"/>
        <v>项</v>
      </c>
    </row>
    <row r="733" s="248" customFormat="1" ht="36" customHeight="1" spans="1:7">
      <c r="A733" s="222">
        <v>2110102</v>
      </c>
      <c r="B733" s="217" t="s">
        <v>139</v>
      </c>
      <c r="C733" s="453">
        <v>0</v>
      </c>
      <c r="D733" s="451">
        <v>0</v>
      </c>
      <c r="E733" s="353" t="str">
        <f t="shared" si="38"/>
        <v/>
      </c>
      <c r="F733" s="452" t="str">
        <f t="shared" si="36"/>
        <v>否</v>
      </c>
      <c r="G733" s="197" t="str">
        <f t="shared" si="37"/>
        <v>项</v>
      </c>
    </row>
    <row r="734" s="248" customFormat="1" ht="36" customHeight="1" spans="1:7">
      <c r="A734" s="222">
        <v>2110103</v>
      </c>
      <c r="B734" s="217" t="s">
        <v>140</v>
      </c>
      <c r="C734" s="453">
        <v>0</v>
      </c>
      <c r="D734" s="451">
        <v>0</v>
      </c>
      <c r="E734" s="353" t="str">
        <f t="shared" si="38"/>
        <v/>
      </c>
      <c r="F734" s="452" t="str">
        <f t="shared" si="36"/>
        <v>否</v>
      </c>
      <c r="G734" s="197" t="str">
        <f t="shared" si="37"/>
        <v>项</v>
      </c>
    </row>
    <row r="735" s="248" customFormat="1" ht="36" customHeight="1" spans="1:7">
      <c r="A735" s="222">
        <v>2110104</v>
      </c>
      <c r="B735" s="217" t="s">
        <v>680</v>
      </c>
      <c r="C735" s="453">
        <v>0</v>
      </c>
      <c r="D735" s="451">
        <v>0</v>
      </c>
      <c r="E735" s="353" t="str">
        <f t="shared" si="38"/>
        <v/>
      </c>
      <c r="F735" s="452" t="str">
        <f t="shared" si="36"/>
        <v>否</v>
      </c>
      <c r="G735" s="197" t="str">
        <f t="shared" si="37"/>
        <v>项</v>
      </c>
    </row>
    <row r="736" s="248" customFormat="1" ht="36" customHeight="1" spans="1:7">
      <c r="A736" s="222">
        <v>2110105</v>
      </c>
      <c r="B736" s="217" t="s">
        <v>681</v>
      </c>
      <c r="C736" s="453">
        <v>0</v>
      </c>
      <c r="D736" s="451">
        <v>0</v>
      </c>
      <c r="E736" s="353" t="str">
        <f t="shared" si="38"/>
        <v/>
      </c>
      <c r="F736" s="452" t="str">
        <f t="shared" si="36"/>
        <v>否</v>
      </c>
      <c r="G736" s="197" t="str">
        <f t="shared" si="37"/>
        <v>项</v>
      </c>
    </row>
    <row r="737" s="248" customFormat="1" ht="36" customHeight="1" spans="1:7">
      <c r="A737" s="222">
        <v>2110106</v>
      </c>
      <c r="B737" s="217" t="s">
        <v>682</v>
      </c>
      <c r="C737" s="453">
        <v>0</v>
      </c>
      <c r="D737" s="451">
        <v>0</v>
      </c>
      <c r="E737" s="353" t="str">
        <f t="shared" si="38"/>
        <v/>
      </c>
      <c r="F737" s="452" t="str">
        <f t="shared" si="36"/>
        <v>否</v>
      </c>
      <c r="G737" s="197" t="str">
        <f t="shared" si="37"/>
        <v>项</v>
      </c>
    </row>
    <row r="738" s="248" customFormat="1" ht="36" customHeight="1" spans="1:7">
      <c r="A738" s="222">
        <v>2110107</v>
      </c>
      <c r="B738" s="217" t="s">
        <v>683</v>
      </c>
      <c r="C738" s="453">
        <v>0</v>
      </c>
      <c r="D738" s="451">
        <v>0</v>
      </c>
      <c r="E738" s="353" t="str">
        <f t="shared" si="38"/>
        <v/>
      </c>
      <c r="F738" s="452" t="str">
        <f t="shared" si="36"/>
        <v>否</v>
      </c>
      <c r="G738" s="197" t="str">
        <f t="shared" si="37"/>
        <v>项</v>
      </c>
    </row>
    <row r="739" s="248" customFormat="1" ht="36" customHeight="1" spans="1:7">
      <c r="A739" s="222">
        <v>2110108</v>
      </c>
      <c r="B739" s="217" t="s">
        <v>684</v>
      </c>
      <c r="C739" s="453">
        <v>0</v>
      </c>
      <c r="D739" s="451">
        <v>0</v>
      </c>
      <c r="E739" s="353" t="str">
        <f t="shared" si="38"/>
        <v/>
      </c>
      <c r="F739" s="452" t="str">
        <f t="shared" si="36"/>
        <v>否</v>
      </c>
      <c r="G739" s="197" t="str">
        <f t="shared" si="37"/>
        <v>项</v>
      </c>
    </row>
    <row r="740" s="248" customFormat="1" ht="36" customHeight="1" spans="1:7">
      <c r="A740" s="222">
        <v>2110199</v>
      </c>
      <c r="B740" s="217" t="s">
        <v>685</v>
      </c>
      <c r="C740" s="453">
        <v>0</v>
      </c>
      <c r="D740" s="454">
        <v>105</v>
      </c>
      <c r="E740" s="353" t="str">
        <f t="shared" si="38"/>
        <v/>
      </c>
      <c r="F740" s="452" t="str">
        <f t="shared" si="36"/>
        <v>是</v>
      </c>
      <c r="G740" s="197" t="str">
        <f t="shared" si="37"/>
        <v>项</v>
      </c>
    </row>
    <row r="741" ht="36" customHeight="1" spans="1:7">
      <c r="A741" s="222">
        <v>21102</v>
      </c>
      <c r="B741" s="217" t="s">
        <v>686</v>
      </c>
      <c r="C741" s="451">
        <f>SUM(C742:C744)</f>
        <v>0</v>
      </c>
      <c r="D741" s="451">
        <f>SUM(D742:D744)</f>
        <v>0</v>
      </c>
      <c r="E741" s="353" t="str">
        <f t="shared" si="38"/>
        <v/>
      </c>
      <c r="F741" s="452" t="str">
        <f t="shared" si="36"/>
        <v>否</v>
      </c>
      <c r="G741" s="197" t="str">
        <f t="shared" si="37"/>
        <v>款</v>
      </c>
    </row>
    <row r="742" s="248" customFormat="1" ht="36" customHeight="1" spans="1:7">
      <c r="A742" s="222">
        <v>2110203</v>
      </c>
      <c r="B742" s="217" t="s">
        <v>687</v>
      </c>
      <c r="C742" s="453">
        <v>0</v>
      </c>
      <c r="D742" s="451">
        <v>0</v>
      </c>
      <c r="E742" s="353" t="str">
        <f t="shared" si="38"/>
        <v/>
      </c>
      <c r="F742" s="452" t="str">
        <f t="shared" si="36"/>
        <v>否</v>
      </c>
      <c r="G742" s="197" t="str">
        <f t="shared" si="37"/>
        <v>项</v>
      </c>
    </row>
    <row r="743" s="248" customFormat="1" ht="36" customHeight="1" spans="1:7">
      <c r="A743" s="222">
        <v>2110204</v>
      </c>
      <c r="B743" s="217" t="s">
        <v>688</v>
      </c>
      <c r="C743" s="453">
        <v>0</v>
      </c>
      <c r="D743" s="451">
        <v>0</v>
      </c>
      <c r="E743" s="353" t="str">
        <f t="shared" si="38"/>
        <v/>
      </c>
      <c r="F743" s="452" t="str">
        <f t="shared" si="36"/>
        <v>否</v>
      </c>
      <c r="G743" s="197" t="str">
        <f t="shared" si="37"/>
        <v>项</v>
      </c>
    </row>
    <row r="744" s="248" customFormat="1" ht="36" customHeight="1" spans="1:7">
      <c r="A744" s="222">
        <v>2110299</v>
      </c>
      <c r="B744" s="217" t="s">
        <v>689</v>
      </c>
      <c r="C744" s="453">
        <v>0</v>
      </c>
      <c r="D744" s="451">
        <v>0</v>
      </c>
      <c r="E744" s="353" t="str">
        <f t="shared" si="38"/>
        <v/>
      </c>
      <c r="F744" s="452" t="str">
        <f t="shared" si="36"/>
        <v>否</v>
      </c>
      <c r="G744" s="197" t="str">
        <f t="shared" si="37"/>
        <v>项</v>
      </c>
    </row>
    <row r="745" ht="36" customHeight="1" spans="1:7">
      <c r="A745" s="222">
        <v>21103</v>
      </c>
      <c r="B745" s="217" t="s">
        <v>690</v>
      </c>
      <c r="C745" s="451">
        <f>SUM(C746:C753)</f>
        <v>0</v>
      </c>
      <c r="D745" s="451">
        <f>SUM(D746:D753)</f>
        <v>0</v>
      </c>
      <c r="E745" s="353" t="str">
        <f t="shared" si="38"/>
        <v/>
      </c>
      <c r="F745" s="452" t="str">
        <f t="shared" si="36"/>
        <v>否</v>
      </c>
      <c r="G745" s="197" t="str">
        <f t="shared" si="37"/>
        <v>款</v>
      </c>
    </row>
    <row r="746" s="248" customFormat="1" ht="36" customHeight="1" spans="1:7">
      <c r="A746" s="222">
        <v>2110301</v>
      </c>
      <c r="B746" s="217" t="s">
        <v>691</v>
      </c>
      <c r="C746" s="453">
        <v>0</v>
      </c>
      <c r="D746" s="451">
        <v>0</v>
      </c>
      <c r="E746" s="353" t="str">
        <f t="shared" si="38"/>
        <v/>
      </c>
      <c r="F746" s="452" t="str">
        <f t="shared" si="36"/>
        <v>否</v>
      </c>
      <c r="G746" s="197" t="str">
        <f t="shared" si="37"/>
        <v>项</v>
      </c>
    </row>
    <row r="747" s="248" customFormat="1" ht="36" customHeight="1" spans="1:7">
      <c r="A747" s="222">
        <v>2110302</v>
      </c>
      <c r="B747" s="217" t="s">
        <v>692</v>
      </c>
      <c r="C747" s="453">
        <v>0</v>
      </c>
      <c r="D747" s="451">
        <v>0</v>
      </c>
      <c r="E747" s="353" t="str">
        <f t="shared" si="38"/>
        <v/>
      </c>
      <c r="F747" s="452" t="str">
        <f t="shared" si="36"/>
        <v>否</v>
      </c>
      <c r="G747" s="197" t="str">
        <f t="shared" si="37"/>
        <v>项</v>
      </c>
    </row>
    <row r="748" s="248" customFormat="1" ht="36" customHeight="1" spans="1:7">
      <c r="A748" s="222">
        <v>2110303</v>
      </c>
      <c r="B748" s="217" t="s">
        <v>693</v>
      </c>
      <c r="C748" s="453">
        <v>0</v>
      </c>
      <c r="D748" s="451">
        <v>0</v>
      </c>
      <c r="E748" s="353" t="str">
        <f t="shared" si="38"/>
        <v/>
      </c>
      <c r="F748" s="452" t="str">
        <f t="shared" si="36"/>
        <v>否</v>
      </c>
      <c r="G748" s="197" t="str">
        <f t="shared" si="37"/>
        <v>项</v>
      </c>
    </row>
    <row r="749" s="248" customFormat="1" ht="36" customHeight="1" spans="1:7">
      <c r="A749" s="222">
        <v>2110304</v>
      </c>
      <c r="B749" s="217" t="s">
        <v>694</v>
      </c>
      <c r="C749" s="453">
        <v>0</v>
      </c>
      <c r="D749" s="451">
        <v>0</v>
      </c>
      <c r="E749" s="353" t="str">
        <f t="shared" si="38"/>
        <v/>
      </c>
      <c r="F749" s="452" t="str">
        <f t="shared" si="36"/>
        <v>否</v>
      </c>
      <c r="G749" s="197" t="str">
        <f t="shared" si="37"/>
        <v>项</v>
      </c>
    </row>
    <row r="750" s="248" customFormat="1" ht="36" customHeight="1" spans="1:7">
      <c r="A750" s="222">
        <v>2110305</v>
      </c>
      <c r="B750" s="217" t="s">
        <v>695</v>
      </c>
      <c r="C750" s="453">
        <v>0</v>
      </c>
      <c r="D750" s="451">
        <v>0</v>
      </c>
      <c r="E750" s="353" t="str">
        <f t="shared" si="38"/>
        <v/>
      </c>
      <c r="F750" s="452" t="str">
        <f t="shared" si="36"/>
        <v>否</v>
      </c>
      <c r="G750" s="197" t="str">
        <f t="shared" si="37"/>
        <v>项</v>
      </c>
    </row>
    <row r="751" s="248" customFormat="1" ht="36" customHeight="1" spans="1:7">
      <c r="A751" s="222">
        <v>2110306</v>
      </c>
      <c r="B751" s="217" t="s">
        <v>696</v>
      </c>
      <c r="C751" s="453">
        <v>0</v>
      </c>
      <c r="D751" s="451">
        <v>0</v>
      </c>
      <c r="E751" s="353" t="str">
        <f t="shared" si="38"/>
        <v/>
      </c>
      <c r="F751" s="452" t="str">
        <f t="shared" si="36"/>
        <v>否</v>
      </c>
      <c r="G751" s="197" t="str">
        <f t="shared" si="37"/>
        <v>项</v>
      </c>
    </row>
    <row r="752" s="248" customFormat="1" ht="36" customHeight="1" spans="1:7">
      <c r="A752" s="229">
        <v>2110307</v>
      </c>
      <c r="B752" s="217" t="s">
        <v>697</v>
      </c>
      <c r="C752" s="453">
        <v>0</v>
      </c>
      <c r="D752" s="451">
        <v>0</v>
      </c>
      <c r="E752" s="353" t="str">
        <f t="shared" si="38"/>
        <v/>
      </c>
      <c r="F752" s="452" t="str">
        <f t="shared" si="36"/>
        <v>否</v>
      </c>
      <c r="G752" s="197" t="str">
        <f t="shared" si="37"/>
        <v>项</v>
      </c>
    </row>
    <row r="753" s="248" customFormat="1" ht="36" customHeight="1" spans="1:7">
      <c r="A753" s="222">
        <v>2110399</v>
      </c>
      <c r="B753" s="217" t="s">
        <v>698</v>
      </c>
      <c r="C753" s="453">
        <v>0</v>
      </c>
      <c r="D753" s="451">
        <v>0</v>
      </c>
      <c r="E753" s="353" t="str">
        <f t="shared" si="38"/>
        <v/>
      </c>
      <c r="F753" s="452" t="str">
        <f t="shared" si="36"/>
        <v>否</v>
      </c>
      <c r="G753" s="197" t="str">
        <f t="shared" si="37"/>
        <v>项</v>
      </c>
    </row>
    <row r="754" ht="36" customHeight="1" spans="1:7">
      <c r="A754" s="222">
        <v>21104</v>
      </c>
      <c r="B754" s="217" t="s">
        <v>699</v>
      </c>
      <c r="C754" s="453">
        <f>SUM(C755:C760)</f>
        <v>38</v>
      </c>
      <c r="D754" s="454">
        <f>SUM(D755:D760)</f>
        <v>250</v>
      </c>
      <c r="E754" s="353">
        <f t="shared" si="38"/>
        <v>5.579</v>
      </c>
      <c r="F754" s="452" t="str">
        <f t="shared" si="36"/>
        <v>是</v>
      </c>
      <c r="G754" s="197" t="str">
        <f t="shared" si="37"/>
        <v>款</v>
      </c>
    </row>
    <row r="755" s="248" customFormat="1" ht="36" customHeight="1" spans="1:7">
      <c r="A755" s="222">
        <v>2110401</v>
      </c>
      <c r="B755" s="217" t="s">
        <v>700</v>
      </c>
      <c r="C755" s="453">
        <v>0</v>
      </c>
      <c r="D755" s="451">
        <v>0</v>
      </c>
      <c r="E755" s="353" t="str">
        <f t="shared" si="38"/>
        <v/>
      </c>
      <c r="F755" s="452" t="str">
        <f t="shared" si="36"/>
        <v>否</v>
      </c>
      <c r="G755" s="197" t="str">
        <f t="shared" si="37"/>
        <v>项</v>
      </c>
    </row>
    <row r="756" s="248" customFormat="1" ht="36" customHeight="1" spans="1:7">
      <c r="A756" s="222">
        <v>2110402</v>
      </c>
      <c r="B756" s="217" t="s">
        <v>701</v>
      </c>
      <c r="C756" s="453">
        <v>0</v>
      </c>
      <c r="D756" s="454">
        <v>100</v>
      </c>
      <c r="E756" s="353" t="str">
        <f t="shared" si="38"/>
        <v/>
      </c>
      <c r="F756" s="452" t="str">
        <f t="shared" si="36"/>
        <v>是</v>
      </c>
      <c r="G756" s="197" t="str">
        <f t="shared" si="37"/>
        <v>项</v>
      </c>
    </row>
    <row r="757" s="248" customFormat="1" ht="36" customHeight="1" spans="1:7">
      <c r="A757" s="222">
        <v>2110404</v>
      </c>
      <c r="B757" s="217" t="s">
        <v>702</v>
      </c>
      <c r="C757" s="453">
        <v>0</v>
      </c>
      <c r="D757" s="451">
        <v>0</v>
      </c>
      <c r="E757" s="353" t="str">
        <f t="shared" si="38"/>
        <v/>
      </c>
      <c r="F757" s="452" t="str">
        <f t="shared" si="36"/>
        <v>否</v>
      </c>
      <c r="G757" s="197" t="str">
        <f t="shared" si="37"/>
        <v>项</v>
      </c>
    </row>
    <row r="758" s="248" customFormat="1" ht="36" customHeight="1" spans="1:7">
      <c r="A758" s="222">
        <v>2110405</v>
      </c>
      <c r="B758" s="225" t="s">
        <v>1610</v>
      </c>
      <c r="C758" s="453"/>
      <c r="D758" s="451">
        <v>0</v>
      </c>
      <c r="E758" s="353" t="str">
        <f t="shared" si="38"/>
        <v/>
      </c>
      <c r="F758" s="452" t="str">
        <f t="shared" si="36"/>
        <v>否</v>
      </c>
      <c r="G758" s="197" t="str">
        <f t="shared" si="37"/>
        <v>项</v>
      </c>
    </row>
    <row r="759" s="248" customFormat="1" ht="36" customHeight="1" spans="1:7">
      <c r="A759" s="222">
        <v>2110406</v>
      </c>
      <c r="B759" s="225" t="s">
        <v>1611</v>
      </c>
      <c r="C759" s="453"/>
      <c r="D759" s="451">
        <v>0</v>
      </c>
      <c r="E759" s="353" t="str">
        <f t="shared" si="38"/>
        <v/>
      </c>
      <c r="F759" s="452" t="str">
        <f t="shared" si="36"/>
        <v>否</v>
      </c>
      <c r="G759" s="197" t="str">
        <f t="shared" si="37"/>
        <v>项</v>
      </c>
    </row>
    <row r="760" s="248" customFormat="1" ht="36" customHeight="1" spans="1:7">
      <c r="A760" s="222">
        <v>2110499</v>
      </c>
      <c r="B760" s="217" t="s">
        <v>703</v>
      </c>
      <c r="C760" s="453">
        <v>38</v>
      </c>
      <c r="D760" s="454">
        <v>150</v>
      </c>
      <c r="E760" s="353">
        <f t="shared" si="38"/>
        <v>2.947</v>
      </c>
      <c r="F760" s="452" t="str">
        <f t="shared" si="36"/>
        <v>是</v>
      </c>
      <c r="G760" s="197" t="str">
        <f t="shared" si="37"/>
        <v>项</v>
      </c>
    </row>
    <row r="761" ht="36" customHeight="1" spans="1:7">
      <c r="A761" s="222">
        <v>21105</v>
      </c>
      <c r="B761" s="217" t="s">
        <v>704</v>
      </c>
      <c r="C761" s="453">
        <f>SUM(C762:C767)</f>
        <v>144</v>
      </c>
      <c r="D761" s="454">
        <f>SUM(D762:D767)</f>
        <v>100</v>
      </c>
      <c r="E761" s="353">
        <f t="shared" si="38"/>
        <v>-0.306</v>
      </c>
      <c r="F761" s="452" t="str">
        <f t="shared" si="36"/>
        <v>是</v>
      </c>
      <c r="G761" s="197" t="str">
        <f t="shared" si="37"/>
        <v>款</v>
      </c>
    </row>
    <row r="762" s="248" customFormat="1" ht="36" customHeight="1" spans="1:7">
      <c r="A762" s="222">
        <v>2110501</v>
      </c>
      <c r="B762" s="217" t="s">
        <v>705</v>
      </c>
      <c r="C762" s="453">
        <v>144</v>
      </c>
      <c r="D762" s="454">
        <v>100</v>
      </c>
      <c r="E762" s="353">
        <f t="shared" si="38"/>
        <v>-0.306</v>
      </c>
      <c r="F762" s="452" t="str">
        <f t="shared" si="36"/>
        <v>是</v>
      </c>
      <c r="G762" s="197" t="str">
        <f t="shared" si="37"/>
        <v>项</v>
      </c>
    </row>
    <row r="763" s="248" customFormat="1" ht="36" customHeight="1" spans="1:7">
      <c r="A763" s="222">
        <v>2110502</v>
      </c>
      <c r="B763" s="217" t="s">
        <v>706</v>
      </c>
      <c r="C763" s="453">
        <v>0</v>
      </c>
      <c r="D763" s="451">
        <v>0</v>
      </c>
      <c r="E763" s="353" t="str">
        <f t="shared" si="38"/>
        <v/>
      </c>
      <c r="F763" s="452" t="str">
        <f t="shared" si="36"/>
        <v>否</v>
      </c>
      <c r="G763" s="197" t="str">
        <f t="shared" si="37"/>
        <v>项</v>
      </c>
    </row>
    <row r="764" s="248" customFormat="1" ht="36" customHeight="1" spans="1:7">
      <c r="A764" s="222">
        <v>2110503</v>
      </c>
      <c r="B764" s="217" t="s">
        <v>707</v>
      </c>
      <c r="C764" s="453">
        <v>0</v>
      </c>
      <c r="D764" s="451">
        <v>0</v>
      </c>
      <c r="E764" s="353" t="str">
        <f t="shared" si="38"/>
        <v/>
      </c>
      <c r="F764" s="452" t="str">
        <f t="shared" si="36"/>
        <v>否</v>
      </c>
      <c r="G764" s="197" t="str">
        <f t="shared" si="37"/>
        <v>项</v>
      </c>
    </row>
    <row r="765" s="248" customFormat="1" ht="36" customHeight="1" spans="1:7">
      <c r="A765" s="222">
        <v>2110506</v>
      </c>
      <c r="B765" s="217" t="s">
        <v>708</v>
      </c>
      <c r="C765" s="453">
        <v>0</v>
      </c>
      <c r="D765" s="451">
        <v>0</v>
      </c>
      <c r="E765" s="353" t="str">
        <f t="shared" si="38"/>
        <v/>
      </c>
      <c r="F765" s="452" t="str">
        <f t="shared" si="36"/>
        <v>否</v>
      </c>
      <c r="G765" s="197" t="str">
        <f t="shared" si="37"/>
        <v>项</v>
      </c>
    </row>
    <row r="766" s="248" customFormat="1" ht="36" customHeight="1" spans="1:7">
      <c r="A766" s="222">
        <v>2110507</v>
      </c>
      <c r="B766" s="217" t="s">
        <v>709</v>
      </c>
      <c r="C766" s="453">
        <v>0</v>
      </c>
      <c r="D766" s="451">
        <v>0</v>
      </c>
      <c r="E766" s="353" t="str">
        <f t="shared" si="38"/>
        <v/>
      </c>
      <c r="F766" s="452" t="str">
        <f t="shared" si="36"/>
        <v>否</v>
      </c>
      <c r="G766" s="197" t="str">
        <f t="shared" si="37"/>
        <v>项</v>
      </c>
    </row>
    <row r="767" s="248" customFormat="1" ht="36" customHeight="1" spans="1:7">
      <c r="A767" s="222">
        <v>2110599</v>
      </c>
      <c r="B767" s="217" t="s">
        <v>710</v>
      </c>
      <c r="C767" s="453">
        <v>0</v>
      </c>
      <c r="D767" s="451">
        <v>0</v>
      </c>
      <c r="E767" s="353" t="str">
        <f t="shared" si="38"/>
        <v/>
      </c>
      <c r="F767" s="452" t="str">
        <f t="shared" si="36"/>
        <v>否</v>
      </c>
      <c r="G767" s="197" t="str">
        <f t="shared" si="37"/>
        <v>项</v>
      </c>
    </row>
    <row r="768" ht="36" customHeight="1" spans="1:7">
      <c r="A768" s="222">
        <v>21106</v>
      </c>
      <c r="B768" s="217" t="s">
        <v>711</v>
      </c>
      <c r="C768" s="453">
        <f>SUM(C769:C773)</f>
        <v>857</v>
      </c>
      <c r="D768" s="454">
        <f>SUM(D769:D773)</f>
        <v>600</v>
      </c>
      <c r="E768" s="353">
        <f t="shared" si="38"/>
        <v>-0.3</v>
      </c>
      <c r="F768" s="452" t="str">
        <f t="shared" si="36"/>
        <v>是</v>
      </c>
      <c r="G768" s="197" t="str">
        <f t="shared" si="37"/>
        <v>款</v>
      </c>
    </row>
    <row r="769" s="248" customFormat="1" ht="36" customHeight="1" spans="1:7">
      <c r="A769" s="222">
        <v>2110602</v>
      </c>
      <c r="B769" s="217" t="s">
        <v>712</v>
      </c>
      <c r="C769" s="453">
        <v>857</v>
      </c>
      <c r="D769" s="454">
        <v>600</v>
      </c>
      <c r="E769" s="353">
        <f t="shared" si="38"/>
        <v>-0.3</v>
      </c>
      <c r="F769" s="452" t="str">
        <f t="shared" si="36"/>
        <v>是</v>
      </c>
      <c r="G769" s="197" t="str">
        <f t="shared" si="37"/>
        <v>项</v>
      </c>
    </row>
    <row r="770" s="248" customFormat="1" ht="36" customHeight="1" spans="1:7">
      <c r="A770" s="222">
        <v>2110603</v>
      </c>
      <c r="B770" s="217" t="s">
        <v>713</v>
      </c>
      <c r="C770" s="453">
        <v>0</v>
      </c>
      <c r="D770" s="451">
        <v>0</v>
      </c>
      <c r="E770" s="353" t="str">
        <f t="shared" si="38"/>
        <v/>
      </c>
      <c r="F770" s="452" t="str">
        <f t="shared" si="36"/>
        <v>否</v>
      </c>
      <c r="G770" s="197" t="str">
        <f t="shared" si="37"/>
        <v>项</v>
      </c>
    </row>
    <row r="771" s="248" customFormat="1" ht="36" customHeight="1" spans="1:7">
      <c r="A771" s="222">
        <v>2110604</v>
      </c>
      <c r="B771" s="217" t="s">
        <v>714</v>
      </c>
      <c r="C771" s="453">
        <v>0</v>
      </c>
      <c r="D771" s="451">
        <v>0</v>
      </c>
      <c r="E771" s="353" t="str">
        <f t="shared" si="38"/>
        <v/>
      </c>
      <c r="F771" s="452" t="str">
        <f t="shared" si="36"/>
        <v>否</v>
      </c>
      <c r="G771" s="197" t="str">
        <f t="shared" si="37"/>
        <v>项</v>
      </c>
    </row>
    <row r="772" s="248" customFormat="1" ht="36" customHeight="1" spans="1:7">
      <c r="A772" s="222">
        <v>2110605</v>
      </c>
      <c r="B772" s="217" t="s">
        <v>715</v>
      </c>
      <c r="C772" s="453">
        <v>0</v>
      </c>
      <c r="D772" s="451">
        <v>0</v>
      </c>
      <c r="E772" s="353" t="str">
        <f t="shared" si="38"/>
        <v/>
      </c>
      <c r="F772" s="452" t="str">
        <f t="shared" si="36"/>
        <v>否</v>
      </c>
      <c r="G772" s="197" t="str">
        <f t="shared" si="37"/>
        <v>项</v>
      </c>
    </row>
    <row r="773" s="248" customFormat="1" ht="36" customHeight="1" spans="1:7">
      <c r="A773" s="222">
        <v>2110699</v>
      </c>
      <c r="B773" s="217" t="s">
        <v>716</v>
      </c>
      <c r="C773" s="453">
        <v>0</v>
      </c>
      <c r="D773" s="451">
        <v>0</v>
      </c>
      <c r="E773" s="353" t="str">
        <f t="shared" si="38"/>
        <v/>
      </c>
      <c r="F773" s="452" t="str">
        <f t="shared" ref="F773:F836" si="39">IF(LEN(A773)=3,"是",IF(B773&lt;&gt;"",IF(SUM(C773:D773)&lt;&gt;0,"是","否"),"是"))</f>
        <v>否</v>
      </c>
      <c r="G773" s="197" t="str">
        <f t="shared" ref="G773:G836" si="40">IF(LEN(A773)=3,"类",IF(LEN(A773)=5,"款","项"))</f>
        <v>项</v>
      </c>
    </row>
    <row r="774" ht="36" customHeight="1" spans="1:7">
      <c r="A774" s="222">
        <v>21107</v>
      </c>
      <c r="B774" s="217" t="s">
        <v>717</v>
      </c>
      <c r="C774" s="451">
        <f>SUM(C775:C776)</f>
        <v>0</v>
      </c>
      <c r="D774" s="451">
        <f>SUM(D775:D776)</f>
        <v>0</v>
      </c>
      <c r="E774" s="353" t="str">
        <f t="shared" si="38"/>
        <v/>
      </c>
      <c r="F774" s="452" t="str">
        <f t="shared" si="39"/>
        <v>否</v>
      </c>
      <c r="G774" s="197" t="str">
        <f t="shared" si="40"/>
        <v>款</v>
      </c>
    </row>
    <row r="775" s="248" customFormat="1" ht="36" customHeight="1" spans="1:7">
      <c r="A775" s="222">
        <v>2110704</v>
      </c>
      <c r="B775" s="217" t="s">
        <v>718</v>
      </c>
      <c r="C775" s="453">
        <v>0</v>
      </c>
      <c r="D775" s="451">
        <v>0</v>
      </c>
      <c r="E775" s="353" t="str">
        <f t="shared" si="38"/>
        <v/>
      </c>
      <c r="F775" s="452" t="str">
        <f t="shared" si="39"/>
        <v>否</v>
      </c>
      <c r="G775" s="197" t="str">
        <f t="shared" si="40"/>
        <v>项</v>
      </c>
    </row>
    <row r="776" s="248" customFormat="1" ht="36" customHeight="1" spans="1:7">
      <c r="A776" s="222">
        <v>2110799</v>
      </c>
      <c r="B776" s="217" t="s">
        <v>719</v>
      </c>
      <c r="C776" s="453">
        <v>0</v>
      </c>
      <c r="D776" s="451">
        <v>0</v>
      </c>
      <c r="E776" s="353" t="str">
        <f t="shared" si="38"/>
        <v/>
      </c>
      <c r="F776" s="452" t="str">
        <f t="shared" si="39"/>
        <v>否</v>
      </c>
      <c r="G776" s="197" t="str">
        <f t="shared" si="40"/>
        <v>项</v>
      </c>
    </row>
    <row r="777" ht="36" customHeight="1" spans="1:7">
      <c r="A777" s="222">
        <v>21108</v>
      </c>
      <c r="B777" s="217" t="s">
        <v>720</v>
      </c>
      <c r="C777" s="451">
        <f>SUM(C778:C779)</f>
        <v>0</v>
      </c>
      <c r="D777" s="451">
        <f>SUM(D778:D779)</f>
        <v>0</v>
      </c>
      <c r="E777" s="353" t="str">
        <f t="shared" si="38"/>
        <v/>
      </c>
      <c r="F777" s="452" t="str">
        <f t="shared" si="39"/>
        <v>否</v>
      </c>
      <c r="G777" s="197" t="str">
        <f t="shared" si="40"/>
        <v>款</v>
      </c>
    </row>
    <row r="778" s="248" customFormat="1" ht="36" customHeight="1" spans="1:7">
      <c r="A778" s="222">
        <v>2110804</v>
      </c>
      <c r="B778" s="217" t="s">
        <v>721</v>
      </c>
      <c r="C778" s="453">
        <v>0</v>
      </c>
      <c r="D778" s="451">
        <v>0</v>
      </c>
      <c r="E778" s="353" t="str">
        <f t="shared" si="38"/>
        <v/>
      </c>
      <c r="F778" s="452" t="str">
        <f t="shared" si="39"/>
        <v>否</v>
      </c>
      <c r="G778" s="197" t="str">
        <f t="shared" si="40"/>
        <v>项</v>
      </c>
    </row>
    <row r="779" s="248" customFormat="1" ht="36" customHeight="1" spans="1:7">
      <c r="A779" s="222">
        <v>2110899</v>
      </c>
      <c r="B779" s="217" t="s">
        <v>722</v>
      </c>
      <c r="C779" s="453">
        <v>0</v>
      </c>
      <c r="D779" s="451">
        <v>0</v>
      </c>
      <c r="E779" s="353" t="str">
        <f t="shared" si="38"/>
        <v/>
      </c>
      <c r="F779" s="452" t="str">
        <f t="shared" si="39"/>
        <v>否</v>
      </c>
      <c r="G779" s="197" t="str">
        <f t="shared" si="40"/>
        <v>项</v>
      </c>
    </row>
    <row r="780" ht="36" customHeight="1" spans="1:7">
      <c r="A780" s="222">
        <v>21109</v>
      </c>
      <c r="B780" s="217" t="s">
        <v>723</v>
      </c>
      <c r="C780" s="451">
        <f>C781</f>
        <v>0</v>
      </c>
      <c r="D780" s="451">
        <f>D781</f>
        <v>0</v>
      </c>
      <c r="E780" s="353" t="str">
        <f t="shared" si="38"/>
        <v/>
      </c>
      <c r="F780" s="452" t="str">
        <f t="shared" si="39"/>
        <v>否</v>
      </c>
      <c r="G780" s="197" t="str">
        <f t="shared" si="40"/>
        <v>款</v>
      </c>
    </row>
    <row r="781" s="248" customFormat="1" ht="36" customHeight="1" spans="1:7">
      <c r="A781" s="224">
        <v>2110901</v>
      </c>
      <c r="B781" s="463" t="s">
        <v>724</v>
      </c>
      <c r="C781" s="453">
        <v>0</v>
      </c>
      <c r="D781" s="451">
        <v>0</v>
      </c>
      <c r="E781" s="353" t="str">
        <f t="shared" si="38"/>
        <v/>
      </c>
      <c r="F781" s="452" t="str">
        <f t="shared" si="39"/>
        <v>否</v>
      </c>
      <c r="G781" s="197" t="str">
        <f t="shared" si="40"/>
        <v>项</v>
      </c>
    </row>
    <row r="782" ht="36" customHeight="1" spans="1:7">
      <c r="A782" s="222">
        <v>21110</v>
      </c>
      <c r="B782" s="217" t="s">
        <v>725</v>
      </c>
      <c r="C782" s="451">
        <f>C783</f>
        <v>0</v>
      </c>
      <c r="D782" s="451">
        <f>D783</f>
        <v>0</v>
      </c>
      <c r="E782" s="353" t="str">
        <f t="shared" si="38"/>
        <v/>
      </c>
      <c r="F782" s="452" t="str">
        <f t="shared" si="39"/>
        <v>否</v>
      </c>
      <c r="G782" s="197" t="str">
        <f t="shared" si="40"/>
        <v>款</v>
      </c>
    </row>
    <row r="783" s="248" customFormat="1" ht="36" customHeight="1" spans="1:7">
      <c r="A783" s="224">
        <v>2111001</v>
      </c>
      <c r="B783" s="463" t="s">
        <v>726</v>
      </c>
      <c r="C783" s="453">
        <v>0</v>
      </c>
      <c r="D783" s="451">
        <v>0</v>
      </c>
      <c r="E783" s="353" t="str">
        <f t="shared" si="38"/>
        <v/>
      </c>
      <c r="F783" s="452" t="str">
        <f t="shared" si="39"/>
        <v>否</v>
      </c>
      <c r="G783" s="197" t="str">
        <f t="shared" si="40"/>
        <v>项</v>
      </c>
    </row>
    <row r="784" ht="36" customHeight="1" spans="1:7">
      <c r="A784" s="222">
        <v>21111</v>
      </c>
      <c r="B784" s="217" t="s">
        <v>727</v>
      </c>
      <c r="C784" s="453">
        <f>SUM(C785:C789)</f>
        <v>0</v>
      </c>
      <c r="D784" s="454">
        <f>SUM(D785:D789)</f>
        <v>160</v>
      </c>
      <c r="E784" s="353" t="str">
        <f t="shared" si="38"/>
        <v/>
      </c>
      <c r="F784" s="452" t="str">
        <f t="shared" si="39"/>
        <v>是</v>
      </c>
      <c r="G784" s="197" t="str">
        <f t="shared" si="40"/>
        <v>款</v>
      </c>
    </row>
    <row r="785" s="248" customFormat="1" ht="36" customHeight="1" spans="1:7">
      <c r="A785" s="222">
        <v>2111101</v>
      </c>
      <c r="B785" s="217" t="s">
        <v>728</v>
      </c>
      <c r="C785" s="453">
        <v>0</v>
      </c>
      <c r="D785" s="451">
        <v>0</v>
      </c>
      <c r="E785" s="353" t="str">
        <f t="shared" si="38"/>
        <v/>
      </c>
      <c r="F785" s="452" t="str">
        <f t="shared" si="39"/>
        <v>否</v>
      </c>
      <c r="G785" s="197" t="str">
        <f t="shared" si="40"/>
        <v>项</v>
      </c>
    </row>
    <row r="786" s="248" customFormat="1" ht="36" customHeight="1" spans="1:7">
      <c r="A786" s="222">
        <v>2111102</v>
      </c>
      <c r="B786" s="217" t="s">
        <v>729</v>
      </c>
      <c r="C786" s="453">
        <v>0</v>
      </c>
      <c r="D786" s="451">
        <v>0</v>
      </c>
      <c r="E786" s="353" t="str">
        <f t="shared" si="38"/>
        <v/>
      </c>
      <c r="F786" s="452" t="str">
        <f t="shared" si="39"/>
        <v>否</v>
      </c>
      <c r="G786" s="197" t="str">
        <f t="shared" si="40"/>
        <v>项</v>
      </c>
    </row>
    <row r="787" s="248" customFormat="1" ht="36" customHeight="1" spans="1:7">
      <c r="A787" s="222">
        <v>2111103</v>
      </c>
      <c r="B787" s="217" t="s">
        <v>730</v>
      </c>
      <c r="C787" s="453">
        <v>0</v>
      </c>
      <c r="D787" s="454">
        <v>160</v>
      </c>
      <c r="E787" s="353" t="str">
        <f t="shared" ref="E787:E850" si="41">IF(C787&gt;0,D787/C787-1,IF(C787&lt;0,-(D787/C787-1),""))</f>
        <v/>
      </c>
      <c r="F787" s="452" t="str">
        <f t="shared" si="39"/>
        <v>是</v>
      </c>
      <c r="G787" s="197" t="str">
        <f t="shared" si="40"/>
        <v>项</v>
      </c>
    </row>
    <row r="788" s="248" customFormat="1" ht="36" customHeight="1" spans="1:7">
      <c r="A788" s="222">
        <v>2111104</v>
      </c>
      <c r="B788" s="217" t="s">
        <v>731</v>
      </c>
      <c r="C788" s="453">
        <v>0</v>
      </c>
      <c r="D788" s="451">
        <v>0</v>
      </c>
      <c r="E788" s="353" t="str">
        <f t="shared" si="41"/>
        <v/>
      </c>
      <c r="F788" s="452" t="str">
        <f t="shared" si="39"/>
        <v>否</v>
      </c>
      <c r="G788" s="197" t="str">
        <f t="shared" si="40"/>
        <v>项</v>
      </c>
    </row>
    <row r="789" s="248" customFormat="1" ht="36" customHeight="1" spans="1:7">
      <c r="A789" s="222">
        <v>2111199</v>
      </c>
      <c r="B789" s="217" t="s">
        <v>732</v>
      </c>
      <c r="C789" s="453">
        <v>0</v>
      </c>
      <c r="D789" s="451">
        <v>0</v>
      </c>
      <c r="E789" s="353" t="str">
        <f t="shared" si="41"/>
        <v/>
      </c>
      <c r="F789" s="452" t="str">
        <f t="shared" si="39"/>
        <v>否</v>
      </c>
      <c r="G789" s="197" t="str">
        <f t="shared" si="40"/>
        <v>项</v>
      </c>
    </row>
    <row r="790" ht="36" customHeight="1" spans="1:7">
      <c r="A790" s="222">
        <v>21112</v>
      </c>
      <c r="B790" s="217" t="s">
        <v>733</v>
      </c>
      <c r="C790" s="451">
        <f>C791</f>
        <v>0</v>
      </c>
      <c r="D790" s="451">
        <f>D791</f>
        <v>0</v>
      </c>
      <c r="E790" s="353" t="str">
        <f t="shared" si="41"/>
        <v/>
      </c>
      <c r="F790" s="452" t="str">
        <f t="shared" si="39"/>
        <v>否</v>
      </c>
      <c r="G790" s="197" t="str">
        <f t="shared" si="40"/>
        <v>款</v>
      </c>
    </row>
    <row r="791" s="248" customFormat="1" ht="36" customHeight="1" spans="1:7">
      <c r="A791" s="229">
        <v>2111201</v>
      </c>
      <c r="B791" s="217" t="s">
        <v>734</v>
      </c>
      <c r="C791" s="453">
        <v>0</v>
      </c>
      <c r="D791" s="451">
        <v>0</v>
      </c>
      <c r="E791" s="353" t="str">
        <f t="shared" si="41"/>
        <v/>
      </c>
      <c r="F791" s="452" t="str">
        <f t="shared" si="39"/>
        <v>否</v>
      </c>
      <c r="G791" s="197" t="str">
        <f t="shared" si="40"/>
        <v>项</v>
      </c>
    </row>
    <row r="792" ht="36" customHeight="1" spans="1:7">
      <c r="A792" s="222">
        <v>21113</v>
      </c>
      <c r="B792" s="217" t="s">
        <v>735</v>
      </c>
      <c r="C792" s="451">
        <f>C793</f>
        <v>0</v>
      </c>
      <c r="D792" s="451">
        <f>D793</f>
        <v>0</v>
      </c>
      <c r="E792" s="353" t="str">
        <f t="shared" si="41"/>
        <v/>
      </c>
      <c r="F792" s="452" t="str">
        <f t="shared" si="39"/>
        <v>否</v>
      </c>
      <c r="G792" s="197" t="str">
        <f t="shared" si="40"/>
        <v>款</v>
      </c>
    </row>
    <row r="793" s="248" customFormat="1" ht="36" customHeight="1" spans="1:7">
      <c r="A793" s="229">
        <v>2111301</v>
      </c>
      <c r="B793" s="217" t="s">
        <v>736</v>
      </c>
      <c r="C793" s="453">
        <v>0</v>
      </c>
      <c r="D793" s="451">
        <v>0</v>
      </c>
      <c r="E793" s="353" t="str">
        <f t="shared" si="41"/>
        <v/>
      </c>
      <c r="F793" s="452" t="str">
        <f t="shared" si="39"/>
        <v>否</v>
      </c>
      <c r="G793" s="197" t="str">
        <f t="shared" si="40"/>
        <v>项</v>
      </c>
    </row>
    <row r="794" ht="36" customHeight="1" spans="1:7">
      <c r="A794" s="222">
        <v>21114</v>
      </c>
      <c r="B794" s="217" t="s">
        <v>737</v>
      </c>
      <c r="C794" s="451">
        <f>SUM(C795:C808)</f>
        <v>0</v>
      </c>
      <c r="D794" s="451">
        <f>SUM(D795:D808)</f>
        <v>0</v>
      </c>
      <c r="E794" s="353" t="str">
        <f t="shared" si="41"/>
        <v/>
      </c>
      <c r="F794" s="452" t="str">
        <f t="shared" si="39"/>
        <v>否</v>
      </c>
      <c r="G794" s="197" t="str">
        <f t="shared" si="40"/>
        <v>款</v>
      </c>
    </row>
    <row r="795" s="248" customFormat="1" ht="36" customHeight="1" spans="1:7">
      <c r="A795" s="222">
        <v>2111401</v>
      </c>
      <c r="B795" s="217" t="s">
        <v>138</v>
      </c>
      <c r="C795" s="453">
        <v>0</v>
      </c>
      <c r="D795" s="451">
        <v>0</v>
      </c>
      <c r="E795" s="353" t="str">
        <f t="shared" si="41"/>
        <v/>
      </c>
      <c r="F795" s="452" t="str">
        <f t="shared" si="39"/>
        <v>否</v>
      </c>
      <c r="G795" s="197" t="str">
        <f t="shared" si="40"/>
        <v>项</v>
      </c>
    </row>
    <row r="796" s="248" customFormat="1" ht="36" customHeight="1" spans="1:7">
      <c r="A796" s="222">
        <v>2111402</v>
      </c>
      <c r="B796" s="217" t="s">
        <v>139</v>
      </c>
      <c r="C796" s="453">
        <v>0</v>
      </c>
      <c r="D796" s="451">
        <v>0</v>
      </c>
      <c r="E796" s="353" t="str">
        <f t="shared" si="41"/>
        <v/>
      </c>
      <c r="F796" s="452" t="str">
        <f t="shared" si="39"/>
        <v>否</v>
      </c>
      <c r="G796" s="197" t="str">
        <f t="shared" si="40"/>
        <v>项</v>
      </c>
    </row>
    <row r="797" s="248" customFormat="1" ht="36" customHeight="1" spans="1:7">
      <c r="A797" s="222">
        <v>2111403</v>
      </c>
      <c r="B797" s="217" t="s">
        <v>140</v>
      </c>
      <c r="C797" s="453">
        <v>0</v>
      </c>
      <c r="D797" s="451">
        <v>0</v>
      </c>
      <c r="E797" s="353" t="str">
        <f t="shared" si="41"/>
        <v/>
      </c>
      <c r="F797" s="452" t="str">
        <f t="shared" si="39"/>
        <v>否</v>
      </c>
      <c r="G797" s="197" t="str">
        <f t="shared" si="40"/>
        <v>项</v>
      </c>
    </row>
    <row r="798" s="248" customFormat="1" ht="36" customHeight="1" spans="1:7">
      <c r="A798" s="222">
        <v>2111404</v>
      </c>
      <c r="B798" s="227" t="s">
        <v>1612</v>
      </c>
      <c r="C798" s="453">
        <v>0</v>
      </c>
      <c r="D798" s="451">
        <v>0</v>
      </c>
      <c r="E798" s="353" t="str">
        <f t="shared" si="41"/>
        <v/>
      </c>
      <c r="F798" s="452" t="str">
        <f t="shared" si="39"/>
        <v>否</v>
      </c>
      <c r="G798" s="197" t="str">
        <f t="shared" si="40"/>
        <v>项</v>
      </c>
    </row>
    <row r="799" s="248" customFormat="1" ht="36" customHeight="1" spans="1:7">
      <c r="A799" s="222">
        <v>2111405</v>
      </c>
      <c r="B799" s="227" t="s">
        <v>1613</v>
      </c>
      <c r="C799" s="453">
        <v>0</v>
      </c>
      <c r="D799" s="451">
        <v>0</v>
      </c>
      <c r="E799" s="353" t="str">
        <f t="shared" si="41"/>
        <v/>
      </c>
      <c r="F799" s="452" t="str">
        <f t="shared" si="39"/>
        <v>否</v>
      </c>
      <c r="G799" s="197" t="str">
        <f t="shared" si="40"/>
        <v>项</v>
      </c>
    </row>
    <row r="800" s="248" customFormat="1" ht="36" customHeight="1" spans="1:7">
      <c r="A800" s="222">
        <v>2111406</v>
      </c>
      <c r="B800" s="217" t="s">
        <v>740</v>
      </c>
      <c r="C800" s="453">
        <v>0</v>
      </c>
      <c r="D800" s="451">
        <v>0</v>
      </c>
      <c r="E800" s="353" t="str">
        <f t="shared" si="41"/>
        <v/>
      </c>
      <c r="F800" s="452" t="str">
        <f t="shared" si="39"/>
        <v>否</v>
      </c>
      <c r="G800" s="197" t="str">
        <f t="shared" si="40"/>
        <v>项</v>
      </c>
    </row>
    <row r="801" s="248" customFormat="1" ht="36" customHeight="1" spans="1:7">
      <c r="A801" s="222">
        <v>2111407</v>
      </c>
      <c r="B801" s="217" t="s">
        <v>741</v>
      </c>
      <c r="C801" s="453">
        <v>0</v>
      </c>
      <c r="D801" s="451">
        <v>0</v>
      </c>
      <c r="E801" s="353" t="str">
        <f t="shared" si="41"/>
        <v/>
      </c>
      <c r="F801" s="452" t="str">
        <f t="shared" si="39"/>
        <v>否</v>
      </c>
      <c r="G801" s="197" t="str">
        <f t="shared" si="40"/>
        <v>项</v>
      </c>
    </row>
    <row r="802" s="248" customFormat="1" ht="36" customHeight="1" spans="1:7">
      <c r="A802" s="222">
        <v>2111408</v>
      </c>
      <c r="B802" s="217" t="s">
        <v>742</v>
      </c>
      <c r="C802" s="453">
        <v>0</v>
      </c>
      <c r="D802" s="451">
        <v>0</v>
      </c>
      <c r="E802" s="353" t="str">
        <f t="shared" si="41"/>
        <v/>
      </c>
      <c r="F802" s="452" t="str">
        <f t="shared" si="39"/>
        <v>否</v>
      </c>
      <c r="G802" s="197" t="str">
        <f t="shared" si="40"/>
        <v>项</v>
      </c>
    </row>
    <row r="803" s="248" customFormat="1" ht="36" customHeight="1" spans="1:7">
      <c r="A803" s="222">
        <v>2111409</v>
      </c>
      <c r="B803" s="227" t="s">
        <v>1614</v>
      </c>
      <c r="C803" s="453">
        <v>0</v>
      </c>
      <c r="D803" s="451">
        <v>0</v>
      </c>
      <c r="E803" s="353" t="str">
        <f t="shared" si="41"/>
        <v/>
      </c>
      <c r="F803" s="452" t="str">
        <f t="shared" si="39"/>
        <v>否</v>
      </c>
      <c r="G803" s="197" t="str">
        <f t="shared" si="40"/>
        <v>项</v>
      </c>
    </row>
    <row r="804" s="248" customFormat="1" ht="36" customHeight="1" spans="1:7">
      <c r="A804" s="222">
        <v>2111410</v>
      </c>
      <c r="B804" s="227" t="s">
        <v>1615</v>
      </c>
      <c r="C804" s="453">
        <v>0</v>
      </c>
      <c r="D804" s="451">
        <v>0</v>
      </c>
      <c r="E804" s="353" t="str">
        <f t="shared" si="41"/>
        <v/>
      </c>
      <c r="F804" s="452" t="str">
        <f t="shared" si="39"/>
        <v>否</v>
      </c>
      <c r="G804" s="197" t="str">
        <f t="shared" si="40"/>
        <v>项</v>
      </c>
    </row>
    <row r="805" s="248" customFormat="1" ht="36" customHeight="1" spans="1:7">
      <c r="A805" s="222">
        <v>2111411</v>
      </c>
      <c r="B805" s="217" t="s">
        <v>179</v>
      </c>
      <c r="C805" s="453">
        <v>0</v>
      </c>
      <c r="D805" s="451">
        <v>0</v>
      </c>
      <c r="E805" s="353" t="str">
        <f t="shared" si="41"/>
        <v/>
      </c>
      <c r="F805" s="452" t="str">
        <f t="shared" si="39"/>
        <v>否</v>
      </c>
      <c r="G805" s="197" t="str">
        <f t="shared" si="40"/>
        <v>项</v>
      </c>
    </row>
    <row r="806" s="248" customFormat="1" ht="36" customHeight="1" spans="1:7">
      <c r="A806" s="222">
        <v>2111413</v>
      </c>
      <c r="B806" s="217" t="s">
        <v>745</v>
      </c>
      <c r="C806" s="453">
        <v>0</v>
      </c>
      <c r="D806" s="451">
        <v>0</v>
      </c>
      <c r="E806" s="353" t="str">
        <f t="shared" si="41"/>
        <v/>
      </c>
      <c r="F806" s="452" t="str">
        <f t="shared" si="39"/>
        <v>否</v>
      </c>
      <c r="G806" s="197" t="str">
        <f t="shared" si="40"/>
        <v>项</v>
      </c>
    </row>
    <row r="807" s="248" customFormat="1" ht="36" customHeight="1" spans="1:7">
      <c r="A807" s="222">
        <v>2111450</v>
      </c>
      <c r="B807" s="217" t="s">
        <v>147</v>
      </c>
      <c r="C807" s="453">
        <v>0</v>
      </c>
      <c r="D807" s="451">
        <v>0</v>
      </c>
      <c r="E807" s="353" t="str">
        <f t="shared" si="41"/>
        <v/>
      </c>
      <c r="F807" s="452" t="str">
        <f t="shared" si="39"/>
        <v>否</v>
      </c>
      <c r="G807" s="197" t="str">
        <f t="shared" si="40"/>
        <v>项</v>
      </c>
    </row>
    <row r="808" s="248" customFormat="1" ht="36" customHeight="1" spans="1:7">
      <c r="A808" s="222">
        <v>2111499</v>
      </c>
      <c r="B808" s="217" t="s">
        <v>746</v>
      </c>
      <c r="C808" s="453">
        <v>0</v>
      </c>
      <c r="D808" s="451">
        <v>0</v>
      </c>
      <c r="E808" s="353" t="str">
        <f t="shared" si="41"/>
        <v/>
      </c>
      <c r="F808" s="452" t="str">
        <f t="shared" si="39"/>
        <v>否</v>
      </c>
      <c r="G808" s="197" t="str">
        <f t="shared" si="40"/>
        <v>项</v>
      </c>
    </row>
    <row r="809" ht="36" customHeight="1" spans="1:7">
      <c r="A809" s="222">
        <v>21199</v>
      </c>
      <c r="B809" s="217" t="s">
        <v>747</v>
      </c>
      <c r="C809" s="453">
        <f>C810</f>
        <v>0</v>
      </c>
      <c r="D809" s="454">
        <f>D810</f>
        <v>10</v>
      </c>
      <c r="E809" s="353" t="str">
        <f t="shared" si="41"/>
        <v/>
      </c>
      <c r="F809" s="452" t="str">
        <f t="shared" si="39"/>
        <v>是</v>
      </c>
      <c r="G809" s="197" t="str">
        <f t="shared" si="40"/>
        <v>款</v>
      </c>
    </row>
    <row r="810" s="248" customFormat="1" ht="36" customHeight="1" spans="1:7">
      <c r="A810" s="466">
        <v>2119999</v>
      </c>
      <c r="B810" s="467" t="s">
        <v>748</v>
      </c>
      <c r="C810" s="453">
        <v>0</v>
      </c>
      <c r="D810" s="454">
        <v>10</v>
      </c>
      <c r="E810" s="353" t="str">
        <f t="shared" si="41"/>
        <v/>
      </c>
      <c r="F810" s="452" t="str">
        <f t="shared" si="39"/>
        <v>是</v>
      </c>
      <c r="G810" s="197" t="str">
        <f t="shared" si="40"/>
        <v>项</v>
      </c>
    </row>
    <row r="811" ht="36" customHeight="1" spans="1:7">
      <c r="A811" s="223">
        <v>212</v>
      </c>
      <c r="B811" s="211" t="s">
        <v>97</v>
      </c>
      <c r="C811" s="451">
        <f>SUM(C812,C823,C825,C828,C830,C832)</f>
        <v>2078</v>
      </c>
      <c r="D811" s="382">
        <f>SUM(D812,D823,D825,D828,D830,D832)</f>
        <v>2386</v>
      </c>
      <c r="E811" s="351">
        <f t="shared" si="41"/>
        <v>0.148</v>
      </c>
      <c r="F811" s="452" t="str">
        <f t="shared" si="39"/>
        <v>是</v>
      </c>
      <c r="G811" s="197" t="str">
        <f t="shared" si="40"/>
        <v>类</v>
      </c>
    </row>
    <row r="812" ht="36" customHeight="1" spans="1:7">
      <c r="A812" s="222">
        <v>21201</v>
      </c>
      <c r="B812" s="217" t="s">
        <v>749</v>
      </c>
      <c r="C812" s="453">
        <f>SUM(C813:C822)</f>
        <v>1273</v>
      </c>
      <c r="D812" s="454">
        <f>SUM(D813:D822)</f>
        <v>1430</v>
      </c>
      <c r="E812" s="353">
        <f t="shared" si="41"/>
        <v>0.123</v>
      </c>
      <c r="F812" s="452" t="str">
        <f t="shared" si="39"/>
        <v>是</v>
      </c>
      <c r="G812" s="197" t="str">
        <f t="shared" si="40"/>
        <v>款</v>
      </c>
    </row>
    <row r="813" s="248" customFormat="1" ht="36" customHeight="1" spans="1:7">
      <c r="A813" s="222">
        <v>2120101</v>
      </c>
      <c r="B813" s="217" t="s">
        <v>138</v>
      </c>
      <c r="C813" s="453">
        <v>1273</v>
      </c>
      <c r="D813" s="454">
        <v>1415</v>
      </c>
      <c r="E813" s="353">
        <f t="shared" si="41"/>
        <v>0.112</v>
      </c>
      <c r="F813" s="452" t="str">
        <f t="shared" si="39"/>
        <v>是</v>
      </c>
      <c r="G813" s="197" t="str">
        <f t="shared" si="40"/>
        <v>项</v>
      </c>
    </row>
    <row r="814" s="248" customFormat="1" ht="36" customHeight="1" spans="1:7">
      <c r="A814" s="222">
        <v>2120102</v>
      </c>
      <c r="B814" s="217" t="s">
        <v>139</v>
      </c>
      <c r="C814" s="453">
        <v>0</v>
      </c>
      <c r="D814" s="454">
        <v>15</v>
      </c>
      <c r="E814" s="353" t="str">
        <f t="shared" si="41"/>
        <v/>
      </c>
      <c r="F814" s="452" t="str">
        <f t="shared" si="39"/>
        <v>是</v>
      </c>
      <c r="G814" s="197" t="str">
        <f t="shared" si="40"/>
        <v>项</v>
      </c>
    </row>
    <row r="815" s="248" customFormat="1" ht="36" customHeight="1" spans="1:7">
      <c r="A815" s="222">
        <v>2120103</v>
      </c>
      <c r="B815" s="217" t="s">
        <v>140</v>
      </c>
      <c r="C815" s="453">
        <v>0</v>
      </c>
      <c r="D815" s="451">
        <v>0</v>
      </c>
      <c r="E815" s="353" t="str">
        <f t="shared" si="41"/>
        <v/>
      </c>
      <c r="F815" s="452" t="str">
        <f t="shared" si="39"/>
        <v>否</v>
      </c>
      <c r="G815" s="197" t="str">
        <f t="shared" si="40"/>
        <v>项</v>
      </c>
    </row>
    <row r="816" s="248" customFormat="1" ht="36" customHeight="1" spans="1:7">
      <c r="A816" s="222">
        <v>2120104</v>
      </c>
      <c r="B816" s="217" t="s">
        <v>750</v>
      </c>
      <c r="C816" s="453">
        <v>0</v>
      </c>
      <c r="D816" s="451">
        <v>0</v>
      </c>
      <c r="E816" s="353" t="str">
        <f t="shared" si="41"/>
        <v/>
      </c>
      <c r="F816" s="452" t="str">
        <f t="shared" si="39"/>
        <v>否</v>
      </c>
      <c r="G816" s="197" t="str">
        <f t="shared" si="40"/>
        <v>项</v>
      </c>
    </row>
    <row r="817" s="248" customFormat="1" ht="36" customHeight="1" spans="1:7">
      <c r="A817" s="222">
        <v>2120105</v>
      </c>
      <c r="B817" s="217" t="s">
        <v>751</v>
      </c>
      <c r="C817" s="453">
        <v>0</v>
      </c>
      <c r="D817" s="451">
        <v>0</v>
      </c>
      <c r="E817" s="353" t="str">
        <f t="shared" si="41"/>
        <v/>
      </c>
      <c r="F817" s="452" t="str">
        <f t="shared" si="39"/>
        <v>否</v>
      </c>
      <c r="G817" s="197" t="str">
        <f t="shared" si="40"/>
        <v>项</v>
      </c>
    </row>
    <row r="818" s="248" customFormat="1" ht="36" customHeight="1" spans="1:7">
      <c r="A818" s="222">
        <v>2120106</v>
      </c>
      <c r="B818" s="217" t="s">
        <v>752</v>
      </c>
      <c r="C818" s="453">
        <v>0</v>
      </c>
      <c r="D818" s="451">
        <v>0</v>
      </c>
      <c r="E818" s="353" t="str">
        <f t="shared" si="41"/>
        <v/>
      </c>
      <c r="F818" s="452" t="str">
        <f t="shared" si="39"/>
        <v>否</v>
      </c>
      <c r="G818" s="197" t="str">
        <f t="shared" si="40"/>
        <v>项</v>
      </c>
    </row>
    <row r="819" s="248" customFormat="1" ht="36" customHeight="1" spans="1:7">
      <c r="A819" s="222">
        <v>2120107</v>
      </c>
      <c r="B819" s="217" t="s">
        <v>753</v>
      </c>
      <c r="C819" s="453">
        <v>0</v>
      </c>
      <c r="D819" s="451">
        <v>0</v>
      </c>
      <c r="E819" s="353" t="str">
        <f t="shared" si="41"/>
        <v/>
      </c>
      <c r="F819" s="452" t="str">
        <f t="shared" si="39"/>
        <v>否</v>
      </c>
      <c r="G819" s="197" t="str">
        <f t="shared" si="40"/>
        <v>项</v>
      </c>
    </row>
    <row r="820" s="248" customFormat="1" ht="36" customHeight="1" spans="1:7">
      <c r="A820" s="222">
        <v>2120109</v>
      </c>
      <c r="B820" s="217" t="s">
        <v>754</v>
      </c>
      <c r="C820" s="453">
        <v>0</v>
      </c>
      <c r="D820" s="451">
        <v>0</v>
      </c>
      <c r="E820" s="353" t="str">
        <f t="shared" si="41"/>
        <v/>
      </c>
      <c r="F820" s="452" t="str">
        <f t="shared" si="39"/>
        <v>否</v>
      </c>
      <c r="G820" s="197" t="str">
        <f t="shared" si="40"/>
        <v>项</v>
      </c>
    </row>
    <row r="821" s="248" customFormat="1" ht="36" customHeight="1" spans="1:7">
      <c r="A821" s="222">
        <v>2120110</v>
      </c>
      <c r="B821" s="217" t="s">
        <v>755</v>
      </c>
      <c r="C821" s="453">
        <v>0</v>
      </c>
      <c r="D821" s="451">
        <v>0</v>
      </c>
      <c r="E821" s="353" t="str">
        <f t="shared" si="41"/>
        <v/>
      </c>
      <c r="F821" s="452" t="str">
        <f t="shared" si="39"/>
        <v>否</v>
      </c>
      <c r="G821" s="197" t="str">
        <f t="shared" si="40"/>
        <v>项</v>
      </c>
    </row>
    <row r="822" s="248" customFormat="1" ht="36" customHeight="1" spans="1:7">
      <c r="A822" s="222">
        <v>2120199</v>
      </c>
      <c r="B822" s="217" t="s">
        <v>756</v>
      </c>
      <c r="C822" s="453">
        <v>0</v>
      </c>
      <c r="D822" s="451">
        <v>0</v>
      </c>
      <c r="E822" s="353" t="str">
        <f t="shared" si="41"/>
        <v/>
      </c>
      <c r="F822" s="452" t="str">
        <f t="shared" si="39"/>
        <v>否</v>
      </c>
      <c r="G822" s="197" t="str">
        <f t="shared" si="40"/>
        <v>项</v>
      </c>
    </row>
    <row r="823" ht="36" customHeight="1" spans="1:7">
      <c r="A823" s="222">
        <v>21202</v>
      </c>
      <c r="B823" s="217" t="s">
        <v>757</v>
      </c>
      <c r="C823" s="451">
        <f>C824</f>
        <v>0</v>
      </c>
      <c r="D823" s="451">
        <f>D824</f>
        <v>0</v>
      </c>
      <c r="E823" s="353" t="str">
        <f t="shared" si="41"/>
        <v/>
      </c>
      <c r="F823" s="452" t="str">
        <f t="shared" si="39"/>
        <v>否</v>
      </c>
      <c r="G823" s="197" t="str">
        <f t="shared" si="40"/>
        <v>款</v>
      </c>
    </row>
    <row r="824" s="248" customFormat="1" ht="36" customHeight="1" spans="1:7">
      <c r="A824" s="224">
        <v>2120201</v>
      </c>
      <c r="B824" s="463" t="s">
        <v>758</v>
      </c>
      <c r="C824" s="453">
        <v>0</v>
      </c>
      <c r="D824" s="451">
        <v>0</v>
      </c>
      <c r="E824" s="353" t="str">
        <f t="shared" si="41"/>
        <v/>
      </c>
      <c r="F824" s="452" t="str">
        <f t="shared" si="39"/>
        <v>否</v>
      </c>
      <c r="G824" s="197" t="str">
        <f t="shared" si="40"/>
        <v>项</v>
      </c>
    </row>
    <row r="825" ht="36" customHeight="1" spans="1:7">
      <c r="A825" s="222">
        <v>21203</v>
      </c>
      <c r="B825" s="217" t="s">
        <v>759</v>
      </c>
      <c r="C825" s="453">
        <f>SUM(C826:C827)</f>
        <v>0</v>
      </c>
      <c r="D825" s="454">
        <f>SUM(D826:D827)</f>
        <v>82</v>
      </c>
      <c r="E825" s="353" t="str">
        <f t="shared" si="41"/>
        <v/>
      </c>
      <c r="F825" s="452" t="str">
        <f t="shared" si="39"/>
        <v>是</v>
      </c>
      <c r="G825" s="197" t="str">
        <f t="shared" si="40"/>
        <v>款</v>
      </c>
    </row>
    <row r="826" s="248" customFormat="1" ht="36" customHeight="1" spans="1:7">
      <c r="A826" s="222">
        <v>2120303</v>
      </c>
      <c r="B826" s="217" t="s">
        <v>760</v>
      </c>
      <c r="C826" s="453">
        <v>0</v>
      </c>
      <c r="D826" s="451">
        <v>0</v>
      </c>
      <c r="E826" s="353" t="str">
        <f t="shared" si="41"/>
        <v/>
      </c>
      <c r="F826" s="452" t="str">
        <f t="shared" si="39"/>
        <v>否</v>
      </c>
      <c r="G826" s="197" t="str">
        <f t="shared" si="40"/>
        <v>项</v>
      </c>
    </row>
    <row r="827" s="248" customFormat="1" ht="36" customHeight="1" spans="1:7">
      <c r="A827" s="222">
        <v>2120399</v>
      </c>
      <c r="B827" s="217" t="s">
        <v>761</v>
      </c>
      <c r="C827" s="453">
        <v>0</v>
      </c>
      <c r="D827" s="454">
        <v>82</v>
      </c>
      <c r="E827" s="353" t="str">
        <f t="shared" si="41"/>
        <v/>
      </c>
      <c r="F827" s="452" t="str">
        <f t="shared" si="39"/>
        <v>是</v>
      </c>
      <c r="G827" s="197" t="str">
        <f t="shared" si="40"/>
        <v>项</v>
      </c>
    </row>
    <row r="828" ht="36" customHeight="1" spans="1:7">
      <c r="A828" s="222">
        <v>21205</v>
      </c>
      <c r="B828" s="217" t="s">
        <v>762</v>
      </c>
      <c r="C828" s="453">
        <f t="shared" ref="C828:C832" si="42">C829</f>
        <v>805</v>
      </c>
      <c r="D828" s="454">
        <f t="shared" ref="D828:D832" si="43">D829</f>
        <v>862</v>
      </c>
      <c r="E828" s="353">
        <f t="shared" si="41"/>
        <v>0.071</v>
      </c>
      <c r="F828" s="452" t="str">
        <f t="shared" si="39"/>
        <v>是</v>
      </c>
      <c r="G828" s="197" t="str">
        <f t="shared" si="40"/>
        <v>款</v>
      </c>
    </row>
    <row r="829" s="248" customFormat="1" ht="36" customHeight="1" spans="1:7">
      <c r="A829" s="224">
        <v>2120501</v>
      </c>
      <c r="B829" s="463" t="s">
        <v>763</v>
      </c>
      <c r="C829" s="453">
        <v>805</v>
      </c>
      <c r="D829" s="454">
        <v>862</v>
      </c>
      <c r="E829" s="353">
        <f t="shared" si="41"/>
        <v>0.071</v>
      </c>
      <c r="F829" s="452" t="str">
        <f t="shared" si="39"/>
        <v>是</v>
      </c>
      <c r="G829" s="197" t="str">
        <f t="shared" si="40"/>
        <v>项</v>
      </c>
    </row>
    <row r="830" ht="36" customHeight="1" spans="1:7">
      <c r="A830" s="222">
        <v>21206</v>
      </c>
      <c r="B830" s="217" t="s">
        <v>764</v>
      </c>
      <c r="C830" s="451">
        <f t="shared" si="42"/>
        <v>0</v>
      </c>
      <c r="D830" s="451">
        <f t="shared" si="43"/>
        <v>0</v>
      </c>
      <c r="E830" s="353" t="str">
        <f t="shared" si="41"/>
        <v/>
      </c>
      <c r="F830" s="452" t="str">
        <f t="shared" si="39"/>
        <v>否</v>
      </c>
      <c r="G830" s="197" t="str">
        <f t="shared" si="40"/>
        <v>款</v>
      </c>
    </row>
    <row r="831" s="248" customFormat="1" ht="36" customHeight="1" spans="1:7">
      <c r="A831" s="224">
        <v>2120601</v>
      </c>
      <c r="B831" s="463" t="s">
        <v>765</v>
      </c>
      <c r="C831" s="453">
        <v>0</v>
      </c>
      <c r="D831" s="451">
        <v>0</v>
      </c>
      <c r="E831" s="353" t="str">
        <f t="shared" si="41"/>
        <v/>
      </c>
      <c r="F831" s="452" t="str">
        <f t="shared" si="39"/>
        <v>否</v>
      </c>
      <c r="G831" s="197" t="str">
        <f t="shared" si="40"/>
        <v>项</v>
      </c>
    </row>
    <row r="832" ht="36" customHeight="1" spans="1:7">
      <c r="A832" s="222">
        <v>21299</v>
      </c>
      <c r="B832" s="217" t="s">
        <v>766</v>
      </c>
      <c r="C832" s="453">
        <f t="shared" si="42"/>
        <v>0</v>
      </c>
      <c r="D832" s="454">
        <f t="shared" si="43"/>
        <v>12</v>
      </c>
      <c r="E832" s="353" t="str">
        <f t="shared" si="41"/>
        <v/>
      </c>
      <c r="F832" s="452" t="str">
        <f t="shared" si="39"/>
        <v>是</v>
      </c>
      <c r="G832" s="197" t="str">
        <f t="shared" si="40"/>
        <v>款</v>
      </c>
    </row>
    <row r="833" s="248" customFormat="1" ht="36" customHeight="1" spans="1:7">
      <c r="A833" s="224">
        <v>2129999</v>
      </c>
      <c r="B833" s="463" t="s">
        <v>767</v>
      </c>
      <c r="C833" s="453">
        <v>0</v>
      </c>
      <c r="D833" s="454">
        <v>12</v>
      </c>
      <c r="E833" s="353" t="str">
        <f t="shared" si="41"/>
        <v/>
      </c>
      <c r="F833" s="452" t="str">
        <f t="shared" si="39"/>
        <v>是</v>
      </c>
      <c r="G833" s="197" t="str">
        <f t="shared" si="40"/>
        <v>项</v>
      </c>
    </row>
    <row r="834" ht="36" customHeight="1" spans="1:7">
      <c r="A834" s="223">
        <v>213</v>
      </c>
      <c r="B834" s="211" t="s">
        <v>99</v>
      </c>
      <c r="C834" s="451">
        <f>SUM(C835,C861,C886,C914,C925,C932,C939,C942)</f>
        <v>25465</v>
      </c>
      <c r="D834" s="382">
        <f>SUM(D835,D861,D886,D914,D925,D932,D939,D942)</f>
        <v>27913</v>
      </c>
      <c r="E834" s="351">
        <f t="shared" si="41"/>
        <v>0.096</v>
      </c>
      <c r="F834" s="452" t="str">
        <f t="shared" si="39"/>
        <v>是</v>
      </c>
      <c r="G834" s="197" t="str">
        <f t="shared" si="40"/>
        <v>类</v>
      </c>
    </row>
    <row r="835" ht="36" customHeight="1" spans="1:7">
      <c r="A835" s="222">
        <v>21301</v>
      </c>
      <c r="B835" s="217" t="s">
        <v>768</v>
      </c>
      <c r="C835" s="453">
        <f>SUM(C836:C860)</f>
        <v>7386</v>
      </c>
      <c r="D835" s="454">
        <f>SUM(D836:D860)</f>
        <v>10159</v>
      </c>
      <c r="E835" s="353">
        <f t="shared" si="41"/>
        <v>0.375</v>
      </c>
      <c r="F835" s="452" t="str">
        <f t="shared" si="39"/>
        <v>是</v>
      </c>
      <c r="G835" s="197" t="str">
        <f t="shared" si="40"/>
        <v>款</v>
      </c>
    </row>
    <row r="836" s="248" customFormat="1" ht="36" customHeight="1" spans="1:7">
      <c r="A836" s="222">
        <v>2130101</v>
      </c>
      <c r="B836" s="217" t="s">
        <v>138</v>
      </c>
      <c r="C836" s="453">
        <v>0</v>
      </c>
      <c r="D836" s="451">
        <v>0</v>
      </c>
      <c r="E836" s="353" t="str">
        <f t="shared" si="41"/>
        <v/>
      </c>
      <c r="F836" s="452" t="str">
        <f t="shared" si="39"/>
        <v>否</v>
      </c>
      <c r="G836" s="197" t="str">
        <f t="shared" si="40"/>
        <v>项</v>
      </c>
    </row>
    <row r="837" s="248" customFormat="1" ht="36" customHeight="1" spans="1:7">
      <c r="A837" s="222">
        <v>2130102</v>
      </c>
      <c r="B837" s="217" t="s">
        <v>139</v>
      </c>
      <c r="C837" s="453">
        <v>0</v>
      </c>
      <c r="D837" s="451">
        <v>0</v>
      </c>
      <c r="E837" s="353" t="str">
        <f t="shared" si="41"/>
        <v/>
      </c>
      <c r="F837" s="452" t="str">
        <f t="shared" ref="F837:F900" si="44">IF(LEN(A837)=3,"是",IF(B837&lt;&gt;"",IF(SUM(C837:D837)&lt;&gt;0,"是","否"),"是"))</f>
        <v>否</v>
      </c>
      <c r="G837" s="197" t="str">
        <f t="shared" ref="G837:G900" si="45">IF(LEN(A837)=3,"类",IF(LEN(A837)=5,"款","项"))</f>
        <v>项</v>
      </c>
    </row>
    <row r="838" s="248" customFormat="1" ht="36" customHeight="1" spans="1:7">
      <c r="A838" s="222">
        <v>2130103</v>
      </c>
      <c r="B838" s="217" t="s">
        <v>140</v>
      </c>
      <c r="C838" s="453">
        <v>0</v>
      </c>
      <c r="D838" s="451">
        <v>0</v>
      </c>
      <c r="E838" s="353" t="str">
        <f t="shared" si="41"/>
        <v/>
      </c>
      <c r="F838" s="452" t="str">
        <f t="shared" si="44"/>
        <v>否</v>
      </c>
      <c r="G838" s="197" t="str">
        <f t="shared" si="45"/>
        <v>项</v>
      </c>
    </row>
    <row r="839" s="248" customFormat="1" ht="36" customHeight="1" spans="1:7">
      <c r="A839" s="222">
        <v>2130104</v>
      </c>
      <c r="B839" s="217" t="s">
        <v>147</v>
      </c>
      <c r="C839" s="453">
        <v>4819</v>
      </c>
      <c r="D839" s="454">
        <v>4928</v>
      </c>
      <c r="E839" s="353">
        <f t="shared" si="41"/>
        <v>0.023</v>
      </c>
      <c r="F839" s="452" t="str">
        <f t="shared" si="44"/>
        <v>是</v>
      </c>
      <c r="G839" s="197" t="str">
        <f t="shared" si="45"/>
        <v>项</v>
      </c>
    </row>
    <row r="840" s="248" customFormat="1" ht="36" customHeight="1" spans="1:7">
      <c r="A840" s="222">
        <v>2130105</v>
      </c>
      <c r="B840" s="217" t="s">
        <v>769</v>
      </c>
      <c r="C840" s="453">
        <v>0</v>
      </c>
      <c r="D840" s="451">
        <v>0</v>
      </c>
      <c r="E840" s="353" t="str">
        <f t="shared" si="41"/>
        <v/>
      </c>
      <c r="F840" s="452" t="str">
        <f t="shared" si="44"/>
        <v>否</v>
      </c>
      <c r="G840" s="197" t="str">
        <f t="shared" si="45"/>
        <v>项</v>
      </c>
    </row>
    <row r="841" s="248" customFormat="1" ht="36" customHeight="1" spans="1:7">
      <c r="A841" s="222">
        <v>2130106</v>
      </c>
      <c r="B841" s="217" t="s">
        <v>770</v>
      </c>
      <c r="C841" s="453">
        <v>111</v>
      </c>
      <c r="D841" s="454">
        <v>1060</v>
      </c>
      <c r="E841" s="353">
        <f t="shared" si="41"/>
        <v>8.55</v>
      </c>
      <c r="F841" s="452" t="str">
        <f t="shared" si="44"/>
        <v>是</v>
      </c>
      <c r="G841" s="197" t="str">
        <f t="shared" si="45"/>
        <v>项</v>
      </c>
    </row>
    <row r="842" s="248" customFormat="1" ht="36" customHeight="1" spans="1:7">
      <c r="A842" s="222">
        <v>2130108</v>
      </c>
      <c r="B842" s="217" t="s">
        <v>771</v>
      </c>
      <c r="C842" s="453">
        <v>5</v>
      </c>
      <c r="D842" s="454">
        <v>20</v>
      </c>
      <c r="E842" s="353">
        <f t="shared" si="41"/>
        <v>3</v>
      </c>
      <c r="F842" s="452" t="str">
        <f t="shared" si="44"/>
        <v>是</v>
      </c>
      <c r="G842" s="197" t="str">
        <f t="shared" si="45"/>
        <v>项</v>
      </c>
    </row>
    <row r="843" s="248" customFormat="1" ht="36" customHeight="1" spans="1:7">
      <c r="A843" s="222">
        <v>2130109</v>
      </c>
      <c r="B843" s="217" t="s">
        <v>772</v>
      </c>
      <c r="C843" s="453">
        <v>0</v>
      </c>
      <c r="D843" s="454">
        <v>20</v>
      </c>
      <c r="E843" s="353" t="str">
        <f t="shared" si="41"/>
        <v/>
      </c>
      <c r="F843" s="452" t="str">
        <f t="shared" si="44"/>
        <v>是</v>
      </c>
      <c r="G843" s="197" t="str">
        <f t="shared" si="45"/>
        <v>项</v>
      </c>
    </row>
    <row r="844" s="248" customFormat="1" ht="36" customHeight="1" spans="1:7">
      <c r="A844" s="222">
        <v>2130110</v>
      </c>
      <c r="B844" s="217" t="s">
        <v>773</v>
      </c>
      <c r="C844" s="453">
        <v>0</v>
      </c>
      <c r="D844" s="454">
        <v>10</v>
      </c>
      <c r="E844" s="353" t="str">
        <f t="shared" si="41"/>
        <v/>
      </c>
      <c r="F844" s="452" t="str">
        <f t="shared" si="44"/>
        <v>是</v>
      </c>
      <c r="G844" s="197" t="str">
        <f t="shared" si="45"/>
        <v>项</v>
      </c>
    </row>
    <row r="845" s="248" customFormat="1" ht="36" customHeight="1" spans="1:7">
      <c r="A845" s="222">
        <v>2130111</v>
      </c>
      <c r="B845" s="217" t="s">
        <v>774</v>
      </c>
      <c r="C845" s="453">
        <v>0</v>
      </c>
      <c r="D845" s="451">
        <v>0</v>
      </c>
      <c r="E845" s="353" t="str">
        <f t="shared" si="41"/>
        <v/>
      </c>
      <c r="F845" s="452" t="str">
        <f t="shared" si="44"/>
        <v>否</v>
      </c>
      <c r="G845" s="197" t="str">
        <f t="shared" si="45"/>
        <v>项</v>
      </c>
    </row>
    <row r="846" s="248" customFormat="1" ht="36" customHeight="1" spans="1:7">
      <c r="A846" s="222">
        <v>2130112</v>
      </c>
      <c r="B846" s="217" t="s">
        <v>775</v>
      </c>
      <c r="C846" s="453">
        <v>0</v>
      </c>
      <c r="D846" s="451">
        <v>0</v>
      </c>
      <c r="E846" s="353" t="str">
        <f t="shared" si="41"/>
        <v/>
      </c>
      <c r="F846" s="452" t="str">
        <f t="shared" si="44"/>
        <v>否</v>
      </c>
      <c r="G846" s="197" t="str">
        <f t="shared" si="45"/>
        <v>项</v>
      </c>
    </row>
    <row r="847" s="248" customFormat="1" ht="36" customHeight="1" spans="1:7">
      <c r="A847" s="222">
        <v>2130114</v>
      </c>
      <c r="B847" s="217" t="s">
        <v>776</v>
      </c>
      <c r="C847" s="453">
        <v>0</v>
      </c>
      <c r="D847" s="451">
        <v>0</v>
      </c>
      <c r="E847" s="353" t="str">
        <f t="shared" si="41"/>
        <v/>
      </c>
      <c r="F847" s="452" t="str">
        <f t="shared" si="44"/>
        <v>否</v>
      </c>
      <c r="G847" s="197" t="str">
        <f t="shared" si="45"/>
        <v>项</v>
      </c>
    </row>
    <row r="848" s="248" customFormat="1" ht="36" customHeight="1" spans="1:7">
      <c r="A848" s="222">
        <v>2130119</v>
      </c>
      <c r="B848" s="217" t="s">
        <v>777</v>
      </c>
      <c r="C848" s="453">
        <v>108</v>
      </c>
      <c r="D848" s="454">
        <v>110</v>
      </c>
      <c r="E848" s="353">
        <f t="shared" si="41"/>
        <v>0.019</v>
      </c>
      <c r="F848" s="452" t="str">
        <f t="shared" si="44"/>
        <v>是</v>
      </c>
      <c r="G848" s="197" t="str">
        <f t="shared" si="45"/>
        <v>项</v>
      </c>
    </row>
    <row r="849" s="248" customFormat="1" ht="36" customHeight="1" spans="1:7">
      <c r="A849" s="222">
        <v>2130120</v>
      </c>
      <c r="B849" s="217" t="s">
        <v>778</v>
      </c>
      <c r="C849" s="453">
        <v>0</v>
      </c>
      <c r="D849" s="451">
        <v>0</v>
      </c>
      <c r="E849" s="353" t="str">
        <f t="shared" si="41"/>
        <v/>
      </c>
      <c r="F849" s="452" t="str">
        <f t="shared" si="44"/>
        <v>否</v>
      </c>
      <c r="G849" s="197" t="str">
        <f t="shared" si="45"/>
        <v>项</v>
      </c>
    </row>
    <row r="850" s="248" customFormat="1" ht="36" customHeight="1" spans="1:7">
      <c r="A850" s="222">
        <v>2130121</v>
      </c>
      <c r="B850" s="217" t="s">
        <v>779</v>
      </c>
      <c r="C850" s="453">
        <v>0</v>
      </c>
      <c r="D850" s="451">
        <v>0</v>
      </c>
      <c r="E850" s="353" t="str">
        <f t="shared" si="41"/>
        <v/>
      </c>
      <c r="F850" s="452" t="str">
        <f t="shared" si="44"/>
        <v>否</v>
      </c>
      <c r="G850" s="197" t="str">
        <f t="shared" si="45"/>
        <v>项</v>
      </c>
    </row>
    <row r="851" s="248" customFormat="1" ht="36" customHeight="1" spans="1:7">
      <c r="A851" s="222">
        <v>2130122</v>
      </c>
      <c r="B851" s="217" t="s">
        <v>780</v>
      </c>
      <c r="C851" s="453">
        <v>440</v>
      </c>
      <c r="D851" s="454">
        <v>1075</v>
      </c>
      <c r="E851" s="353">
        <f t="shared" ref="E851:E914" si="46">IF(C851&gt;0,D851/C851-1,IF(C851&lt;0,-(D851/C851-1),""))</f>
        <v>1.443</v>
      </c>
      <c r="F851" s="452" t="str">
        <f t="shared" si="44"/>
        <v>是</v>
      </c>
      <c r="G851" s="197" t="str">
        <f t="shared" si="45"/>
        <v>项</v>
      </c>
    </row>
    <row r="852" s="248" customFormat="1" ht="36" customHeight="1" spans="1:7">
      <c r="A852" s="222">
        <v>2130124</v>
      </c>
      <c r="B852" s="217" t="s">
        <v>781</v>
      </c>
      <c r="C852" s="453">
        <v>15</v>
      </c>
      <c r="D852" s="454">
        <v>20</v>
      </c>
      <c r="E852" s="353">
        <f t="shared" si="46"/>
        <v>0.333</v>
      </c>
      <c r="F852" s="452" t="str">
        <f t="shared" si="44"/>
        <v>是</v>
      </c>
      <c r="G852" s="197" t="str">
        <f t="shared" si="45"/>
        <v>项</v>
      </c>
    </row>
    <row r="853" s="248" customFormat="1" ht="36" customHeight="1" spans="1:7">
      <c r="A853" s="222">
        <v>2130125</v>
      </c>
      <c r="B853" s="217" t="s">
        <v>782</v>
      </c>
      <c r="C853" s="453">
        <v>0</v>
      </c>
      <c r="D853" s="451">
        <v>0</v>
      </c>
      <c r="E853" s="353" t="str">
        <f t="shared" si="46"/>
        <v/>
      </c>
      <c r="F853" s="452" t="str">
        <f t="shared" si="44"/>
        <v>否</v>
      </c>
      <c r="G853" s="197" t="str">
        <f t="shared" si="45"/>
        <v>项</v>
      </c>
    </row>
    <row r="854" s="248" customFormat="1" ht="36" customHeight="1" spans="1:7">
      <c r="A854" s="222">
        <v>2130126</v>
      </c>
      <c r="B854" s="217" t="s">
        <v>783</v>
      </c>
      <c r="C854" s="453">
        <v>484</v>
      </c>
      <c r="D854" s="454">
        <v>100</v>
      </c>
      <c r="E854" s="353">
        <f t="shared" si="46"/>
        <v>-0.793</v>
      </c>
      <c r="F854" s="452" t="str">
        <f t="shared" si="44"/>
        <v>是</v>
      </c>
      <c r="G854" s="197" t="str">
        <f t="shared" si="45"/>
        <v>项</v>
      </c>
    </row>
    <row r="855" s="248" customFormat="1" ht="36" customHeight="1" spans="1:7">
      <c r="A855" s="222">
        <v>2130135</v>
      </c>
      <c r="B855" s="217" t="s">
        <v>784</v>
      </c>
      <c r="C855" s="453">
        <v>0</v>
      </c>
      <c r="D855" s="454">
        <v>600</v>
      </c>
      <c r="E855" s="353" t="str">
        <f t="shared" si="46"/>
        <v/>
      </c>
      <c r="F855" s="452" t="str">
        <f t="shared" si="44"/>
        <v>是</v>
      </c>
      <c r="G855" s="197" t="str">
        <f t="shared" si="45"/>
        <v>项</v>
      </c>
    </row>
    <row r="856" s="248" customFormat="1" ht="36" customHeight="1" spans="1:7">
      <c r="A856" s="222">
        <v>2130142</v>
      </c>
      <c r="B856" s="217" t="s">
        <v>785</v>
      </c>
      <c r="C856" s="453">
        <v>0</v>
      </c>
      <c r="D856" s="451">
        <v>0</v>
      </c>
      <c r="E856" s="353" t="str">
        <f t="shared" si="46"/>
        <v/>
      </c>
      <c r="F856" s="452" t="str">
        <f t="shared" si="44"/>
        <v>否</v>
      </c>
      <c r="G856" s="197" t="str">
        <f t="shared" si="45"/>
        <v>项</v>
      </c>
    </row>
    <row r="857" s="248" customFormat="1" ht="36" customHeight="1" spans="1:7">
      <c r="A857" s="222">
        <v>2130148</v>
      </c>
      <c r="B857" s="225" t="s">
        <v>1616</v>
      </c>
      <c r="C857" s="453">
        <v>0</v>
      </c>
      <c r="D857" s="454">
        <v>30</v>
      </c>
      <c r="E857" s="353" t="str">
        <f t="shared" si="46"/>
        <v/>
      </c>
      <c r="F857" s="452" t="str">
        <f t="shared" si="44"/>
        <v>是</v>
      </c>
      <c r="G857" s="197" t="str">
        <f t="shared" si="45"/>
        <v>项</v>
      </c>
    </row>
    <row r="858" s="248" customFormat="1" ht="36" customHeight="1" spans="1:7">
      <c r="A858" s="222">
        <v>2130152</v>
      </c>
      <c r="B858" s="217" t="s">
        <v>787</v>
      </c>
      <c r="C858" s="453">
        <v>0</v>
      </c>
      <c r="D858" s="451">
        <v>0</v>
      </c>
      <c r="E858" s="353" t="str">
        <f t="shared" si="46"/>
        <v/>
      </c>
      <c r="F858" s="452" t="str">
        <f t="shared" si="44"/>
        <v>否</v>
      </c>
      <c r="G858" s="197" t="str">
        <f t="shared" si="45"/>
        <v>项</v>
      </c>
    </row>
    <row r="859" s="248" customFormat="1" ht="36" customHeight="1" spans="1:7">
      <c r="A859" s="222">
        <v>2130153</v>
      </c>
      <c r="B859" s="217" t="s">
        <v>788</v>
      </c>
      <c r="C859" s="453">
        <v>440</v>
      </c>
      <c r="D859" s="454">
        <v>200</v>
      </c>
      <c r="E859" s="353">
        <f t="shared" si="46"/>
        <v>-0.545</v>
      </c>
      <c r="F859" s="452" t="str">
        <f t="shared" si="44"/>
        <v>是</v>
      </c>
      <c r="G859" s="197" t="str">
        <f t="shared" si="45"/>
        <v>项</v>
      </c>
    </row>
    <row r="860" s="248" customFormat="1" ht="36" customHeight="1" spans="1:7">
      <c r="A860" s="222">
        <v>2130199</v>
      </c>
      <c r="B860" s="217" t="s">
        <v>789</v>
      </c>
      <c r="C860" s="453">
        <v>964</v>
      </c>
      <c r="D860" s="454">
        <v>1986</v>
      </c>
      <c r="E860" s="353">
        <f t="shared" si="46"/>
        <v>1.06</v>
      </c>
      <c r="F860" s="452" t="str">
        <f t="shared" si="44"/>
        <v>是</v>
      </c>
      <c r="G860" s="197" t="str">
        <f t="shared" si="45"/>
        <v>项</v>
      </c>
    </row>
    <row r="861" ht="36" customHeight="1" spans="1:7">
      <c r="A861" s="222">
        <v>21302</v>
      </c>
      <c r="B861" s="217" t="s">
        <v>790</v>
      </c>
      <c r="C861" s="453">
        <f>SUM(C862:C885)</f>
        <v>2407</v>
      </c>
      <c r="D861" s="454">
        <f>SUM(D862:D885)</f>
        <v>3684</v>
      </c>
      <c r="E861" s="353">
        <f t="shared" si="46"/>
        <v>0.531</v>
      </c>
      <c r="F861" s="452" t="str">
        <f t="shared" si="44"/>
        <v>是</v>
      </c>
      <c r="G861" s="197" t="str">
        <f t="shared" si="45"/>
        <v>款</v>
      </c>
    </row>
    <row r="862" s="248" customFormat="1" ht="36" customHeight="1" spans="1:7">
      <c r="A862" s="222">
        <v>2130201</v>
      </c>
      <c r="B862" s="217" t="s">
        <v>138</v>
      </c>
      <c r="C862" s="453">
        <v>0</v>
      </c>
      <c r="D862" s="454">
        <v>13</v>
      </c>
      <c r="E862" s="353" t="str">
        <f t="shared" si="46"/>
        <v/>
      </c>
      <c r="F862" s="452" t="str">
        <f t="shared" si="44"/>
        <v>是</v>
      </c>
      <c r="G862" s="197" t="str">
        <f t="shared" si="45"/>
        <v>项</v>
      </c>
    </row>
    <row r="863" s="248" customFormat="1" ht="36" customHeight="1" spans="1:7">
      <c r="A863" s="222">
        <v>2130202</v>
      </c>
      <c r="B863" s="217" t="s">
        <v>139</v>
      </c>
      <c r="C863" s="453">
        <v>0</v>
      </c>
      <c r="D863" s="451">
        <v>0</v>
      </c>
      <c r="E863" s="353" t="str">
        <f t="shared" si="46"/>
        <v/>
      </c>
      <c r="F863" s="452" t="str">
        <f t="shared" si="44"/>
        <v>否</v>
      </c>
      <c r="G863" s="197" t="str">
        <f t="shared" si="45"/>
        <v>项</v>
      </c>
    </row>
    <row r="864" s="248" customFormat="1" ht="36" customHeight="1" spans="1:7">
      <c r="A864" s="222">
        <v>2130203</v>
      </c>
      <c r="B864" s="217" t="s">
        <v>140</v>
      </c>
      <c r="C864" s="453">
        <v>0</v>
      </c>
      <c r="D864" s="451">
        <v>0</v>
      </c>
      <c r="E864" s="353" t="str">
        <f t="shared" si="46"/>
        <v/>
      </c>
      <c r="F864" s="452" t="str">
        <f t="shared" si="44"/>
        <v>否</v>
      </c>
      <c r="G864" s="197" t="str">
        <f t="shared" si="45"/>
        <v>项</v>
      </c>
    </row>
    <row r="865" s="248" customFormat="1" ht="36" customHeight="1" spans="1:7">
      <c r="A865" s="222">
        <v>2130204</v>
      </c>
      <c r="B865" s="217" t="s">
        <v>791</v>
      </c>
      <c r="C865" s="453">
        <v>1787</v>
      </c>
      <c r="D865" s="454">
        <v>1872</v>
      </c>
      <c r="E865" s="353">
        <f t="shared" si="46"/>
        <v>0.048</v>
      </c>
      <c r="F865" s="452" t="str">
        <f t="shared" si="44"/>
        <v>是</v>
      </c>
      <c r="G865" s="197" t="str">
        <f t="shared" si="45"/>
        <v>项</v>
      </c>
    </row>
    <row r="866" s="248" customFormat="1" ht="36" customHeight="1" spans="1:7">
      <c r="A866" s="222">
        <v>2130205</v>
      </c>
      <c r="B866" s="217" t="s">
        <v>792</v>
      </c>
      <c r="C866" s="453">
        <v>41</v>
      </c>
      <c r="D866" s="454">
        <v>70</v>
      </c>
      <c r="E866" s="353">
        <f t="shared" si="46"/>
        <v>0.707</v>
      </c>
      <c r="F866" s="452" t="str">
        <f t="shared" si="44"/>
        <v>是</v>
      </c>
      <c r="G866" s="197" t="str">
        <f t="shared" si="45"/>
        <v>项</v>
      </c>
    </row>
    <row r="867" s="248" customFormat="1" ht="36" customHeight="1" spans="1:7">
      <c r="A867" s="222">
        <v>2130206</v>
      </c>
      <c r="B867" s="217" t="s">
        <v>793</v>
      </c>
      <c r="C867" s="453">
        <v>0</v>
      </c>
      <c r="D867" s="451">
        <v>0</v>
      </c>
      <c r="E867" s="353" t="str">
        <f t="shared" si="46"/>
        <v/>
      </c>
      <c r="F867" s="452" t="str">
        <f t="shared" si="44"/>
        <v>否</v>
      </c>
      <c r="G867" s="197" t="str">
        <f t="shared" si="45"/>
        <v>项</v>
      </c>
    </row>
    <row r="868" s="248" customFormat="1" ht="36" customHeight="1" spans="1:7">
      <c r="A868" s="222">
        <v>2130207</v>
      </c>
      <c r="B868" s="217" t="s">
        <v>794</v>
      </c>
      <c r="C868" s="453">
        <v>4</v>
      </c>
      <c r="D868" s="454">
        <v>550</v>
      </c>
      <c r="E868" s="353">
        <f t="shared" si="46"/>
        <v>136.5</v>
      </c>
      <c r="F868" s="452" t="str">
        <f t="shared" si="44"/>
        <v>是</v>
      </c>
      <c r="G868" s="197" t="str">
        <f t="shared" si="45"/>
        <v>项</v>
      </c>
    </row>
    <row r="869" s="248" customFormat="1" ht="36" customHeight="1" spans="1:7">
      <c r="A869" s="222">
        <v>2130209</v>
      </c>
      <c r="B869" s="217" t="s">
        <v>795</v>
      </c>
      <c r="C869" s="453">
        <v>0</v>
      </c>
      <c r="D869" s="454">
        <v>540</v>
      </c>
      <c r="E869" s="353" t="str">
        <f t="shared" si="46"/>
        <v/>
      </c>
      <c r="F869" s="452" t="str">
        <f t="shared" si="44"/>
        <v>是</v>
      </c>
      <c r="G869" s="197" t="str">
        <f t="shared" si="45"/>
        <v>项</v>
      </c>
    </row>
    <row r="870" s="248" customFormat="1" ht="36" customHeight="1" spans="1:7">
      <c r="A870" s="222">
        <v>2130210</v>
      </c>
      <c r="B870" s="227" t="s">
        <v>1617</v>
      </c>
      <c r="C870" s="453">
        <v>0</v>
      </c>
      <c r="D870" s="451">
        <v>0</v>
      </c>
      <c r="E870" s="353" t="str">
        <f t="shared" si="46"/>
        <v/>
      </c>
      <c r="F870" s="452" t="str">
        <f t="shared" si="44"/>
        <v>否</v>
      </c>
      <c r="G870" s="197" t="str">
        <f t="shared" si="45"/>
        <v>项</v>
      </c>
    </row>
    <row r="871" s="248" customFormat="1" ht="36" customHeight="1" spans="1:7">
      <c r="A871" s="222">
        <v>2130211</v>
      </c>
      <c r="B871" s="217" t="s">
        <v>797</v>
      </c>
      <c r="C871" s="453">
        <v>0</v>
      </c>
      <c r="D871" s="451">
        <v>0</v>
      </c>
      <c r="E871" s="353" t="str">
        <f t="shared" si="46"/>
        <v/>
      </c>
      <c r="F871" s="452" t="str">
        <f t="shared" si="44"/>
        <v>否</v>
      </c>
      <c r="G871" s="197" t="str">
        <f t="shared" si="45"/>
        <v>项</v>
      </c>
    </row>
    <row r="872" s="248" customFormat="1" ht="36" customHeight="1" spans="1:7">
      <c r="A872" s="222">
        <v>2130212</v>
      </c>
      <c r="B872" s="217" t="s">
        <v>798</v>
      </c>
      <c r="C872" s="453">
        <v>0</v>
      </c>
      <c r="D872" s="451">
        <v>0</v>
      </c>
      <c r="E872" s="353" t="str">
        <f t="shared" si="46"/>
        <v/>
      </c>
      <c r="F872" s="452" t="str">
        <f t="shared" si="44"/>
        <v>否</v>
      </c>
      <c r="G872" s="197" t="str">
        <f t="shared" si="45"/>
        <v>项</v>
      </c>
    </row>
    <row r="873" s="248" customFormat="1" ht="36" customHeight="1" spans="1:7">
      <c r="A873" s="222">
        <v>2130213</v>
      </c>
      <c r="B873" s="217" t="s">
        <v>799</v>
      </c>
      <c r="C873" s="453">
        <v>502</v>
      </c>
      <c r="D873" s="454">
        <v>539</v>
      </c>
      <c r="E873" s="353">
        <f t="shared" si="46"/>
        <v>0.074</v>
      </c>
      <c r="F873" s="452" t="str">
        <f t="shared" si="44"/>
        <v>是</v>
      </c>
      <c r="G873" s="197" t="str">
        <f t="shared" si="45"/>
        <v>项</v>
      </c>
    </row>
    <row r="874" s="248" customFormat="1" ht="36" customHeight="1" spans="1:7">
      <c r="A874" s="222">
        <v>2130217</v>
      </c>
      <c r="B874" s="217" t="s">
        <v>800</v>
      </c>
      <c r="C874" s="453">
        <v>0</v>
      </c>
      <c r="D874" s="451">
        <v>0</v>
      </c>
      <c r="E874" s="353" t="str">
        <f t="shared" si="46"/>
        <v/>
      </c>
      <c r="F874" s="452" t="str">
        <f t="shared" si="44"/>
        <v>否</v>
      </c>
      <c r="G874" s="197" t="str">
        <f t="shared" si="45"/>
        <v>项</v>
      </c>
    </row>
    <row r="875" s="248" customFormat="1" ht="36" customHeight="1" spans="1:7">
      <c r="A875" s="222">
        <v>2130220</v>
      </c>
      <c r="B875" s="217" t="s">
        <v>801</v>
      </c>
      <c r="C875" s="453">
        <v>0</v>
      </c>
      <c r="D875" s="451">
        <v>0</v>
      </c>
      <c r="E875" s="353" t="str">
        <f t="shared" si="46"/>
        <v/>
      </c>
      <c r="F875" s="452" t="str">
        <f t="shared" si="44"/>
        <v>否</v>
      </c>
      <c r="G875" s="197" t="str">
        <f t="shared" si="45"/>
        <v>项</v>
      </c>
    </row>
    <row r="876" s="248" customFormat="1" ht="36" customHeight="1" spans="1:7">
      <c r="A876" s="222">
        <v>2130221</v>
      </c>
      <c r="B876" s="217" t="s">
        <v>802</v>
      </c>
      <c r="C876" s="453">
        <v>0</v>
      </c>
      <c r="D876" s="451">
        <v>0</v>
      </c>
      <c r="E876" s="353" t="str">
        <f t="shared" si="46"/>
        <v/>
      </c>
      <c r="F876" s="452" t="str">
        <f t="shared" si="44"/>
        <v>否</v>
      </c>
      <c r="G876" s="197" t="str">
        <f t="shared" si="45"/>
        <v>项</v>
      </c>
    </row>
    <row r="877" s="248" customFormat="1" ht="36" customHeight="1" spans="1:7">
      <c r="A877" s="222">
        <v>2130223</v>
      </c>
      <c r="B877" s="217" t="s">
        <v>803</v>
      </c>
      <c r="C877" s="453">
        <v>0</v>
      </c>
      <c r="D877" s="451">
        <v>0</v>
      </c>
      <c r="E877" s="353" t="str">
        <f t="shared" si="46"/>
        <v/>
      </c>
      <c r="F877" s="452" t="str">
        <f t="shared" si="44"/>
        <v>否</v>
      </c>
      <c r="G877" s="197" t="str">
        <f t="shared" si="45"/>
        <v>项</v>
      </c>
    </row>
    <row r="878" s="248" customFormat="1" ht="36" customHeight="1" spans="1:7">
      <c r="A878" s="222">
        <v>2130226</v>
      </c>
      <c r="B878" s="217" t="s">
        <v>804</v>
      </c>
      <c r="C878" s="453">
        <v>0</v>
      </c>
      <c r="D878" s="451">
        <v>0</v>
      </c>
      <c r="E878" s="353" t="str">
        <f t="shared" si="46"/>
        <v/>
      </c>
      <c r="F878" s="452" t="str">
        <f t="shared" si="44"/>
        <v>否</v>
      </c>
      <c r="G878" s="197" t="str">
        <f t="shared" si="45"/>
        <v>项</v>
      </c>
    </row>
    <row r="879" s="248" customFormat="1" ht="36" customHeight="1" spans="1:7">
      <c r="A879" s="222">
        <v>2130227</v>
      </c>
      <c r="B879" s="217" t="s">
        <v>805</v>
      </c>
      <c r="C879" s="453">
        <v>0</v>
      </c>
      <c r="D879" s="451">
        <v>0</v>
      </c>
      <c r="E879" s="353" t="str">
        <f t="shared" si="46"/>
        <v/>
      </c>
      <c r="F879" s="452" t="str">
        <f t="shared" si="44"/>
        <v>否</v>
      </c>
      <c r="G879" s="197" t="str">
        <f t="shared" si="45"/>
        <v>项</v>
      </c>
    </row>
    <row r="880" s="248" customFormat="1" ht="36" customHeight="1" spans="1:7">
      <c r="A880" s="222">
        <v>2130232</v>
      </c>
      <c r="B880" s="227" t="s">
        <v>1618</v>
      </c>
      <c r="C880" s="453">
        <v>0</v>
      </c>
      <c r="D880" s="451">
        <v>0</v>
      </c>
      <c r="E880" s="353" t="str">
        <f t="shared" si="46"/>
        <v/>
      </c>
      <c r="F880" s="452" t="str">
        <f t="shared" si="44"/>
        <v>否</v>
      </c>
      <c r="G880" s="197" t="str">
        <f t="shared" si="45"/>
        <v>项</v>
      </c>
    </row>
    <row r="881" s="248" customFormat="1" ht="36" customHeight="1" spans="1:7">
      <c r="A881" s="222">
        <v>2130234</v>
      </c>
      <c r="B881" s="217" t="s">
        <v>807</v>
      </c>
      <c r="C881" s="453">
        <v>34</v>
      </c>
      <c r="D881" s="454">
        <v>91</v>
      </c>
      <c r="E881" s="353">
        <f t="shared" si="46"/>
        <v>1.676</v>
      </c>
      <c r="F881" s="452" t="str">
        <f t="shared" si="44"/>
        <v>是</v>
      </c>
      <c r="G881" s="197" t="str">
        <f t="shared" si="45"/>
        <v>项</v>
      </c>
    </row>
    <row r="882" s="248" customFormat="1" ht="36" customHeight="1" spans="1:7">
      <c r="A882" s="222">
        <v>2130235</v>
      </c>
      <c r="B882" s="227" t="s">
        <v>1619</v>
      </c>
      <c r="C882" s="453">
        <v>0</v>
      </c>
      <c r="D882" s="451">
        <v>0</v>
      </c>
      <c r="E882" s="353" t="str">
        <f t="shared" si="46"/>
        <v/>
      </c>
      <c r="F882" s="452" t="str">
        <f t="shared" si="44"/>
        <v>否</v>
      </c>
      <c r="G882" s="197" t="str">
        <f t="shared" si="45"/>
        <v>项</v>
      </c>
    </row>
    <row r="883" s="248" customFormat="1" ht="36" customHeight="1" spans="1:7">
      <c r="A883" s="222">
        <v>2130236</v>
      </c>
      <c r="B883" s="217" t="s">
        <v>809</v>
      </c>
      <c r="C883" s="453">
        <v>0</v>
      </c>
      <c r="D883" s="451">
        <v>0</v>
      </c>
      <c r="E883" s="353" t="str">
        <f t="shared" si="46"/>
        <v/>
      </c>
      <c r="F883" s="452" t="str">
        <f t="shared" si="44"/>
        <v>否</v>
      </c>
      <c r="G883" s="197" t="str">
        <f t="shared" si="45"/>
        <v>项</v>
      </c>
    </row>
    <row r="884" s="248" customFormat="1" ht="36" customHeight="1" spans="1:7">
      <c r="A884" s="222">
        <v>2130237</v>
      </c>
      <c r="B884" s="217" t="s">
        <v>775</v>
      </c>
      <c r="C884" s="453">
        <v>0</v>
      </c>
      <c r="D884" s="451">
        <v>0</v>
      </c>
      <c r="E884" s="353" t="str">
        <f t="shared" si="46"/>
        <v/>
      </c>
      <c r="F884" s="452" t="str">
        <f t="shared" si="44"/>
        <v>否</v>
      </c>
      <c r="G884" s="197" t="str">
        <f t="shared" si="45"/>
        <v>项</v>
      </c>
    </row>
    <row r="885" s="248" customFormat="1" ht="36" customHeight="1" spans="1:7">
      <c r="A885" s="222">
        <v>2130299</v>
      </c>
      <c r="B885" s="217" t="s">
        <v>810</v>
      </c>
      <c r="C885" s="453">
        <v>39</v>
      </c>
      <c r="D885" s="454">
        <v>9</v>
      </c>
      <c r="E885" s="353">
        <f t="shared" si="46"/>
        <v>-0.769</v>
      </c>
      <c r="F885" s="452" t="str">
        <f t="shared" si="44"/>
        <v>是</v>
      </c>
      <c r="G885" s="197" t="str">
        <f t="shared" si="45"/>
        <v>项</v>
      </c>
    </row>
    <row r="886" ht="36" customHeight="1" spans="1:7">
      <c r="A886" s="222">
        <v>21303</v>
      </c>
      <c r="B886" s="217" t="s">
        <v>811</v>
      </c>
      <c r="C886" s="453">
        <f>SUM(C887:C913)</f>
        <v>2679</v>
      </c>
      <c r="D886" s="454">
        <f>SUM(D887:D913)</f>
        <v>3399</v>
      </c>
      <c r="E886" s="353">
        <f t="shared" si="46"/>
        <v>0.269</v>
      </c>
      <c r="F886" s="452" t="str">
        <f t="shared" si="44"/>
        <v>是</v>
      </c>
      <c r="G886" s="197" t="str">
        <f t="shared" si="45"/>
        <v>款</v>
      </c>
    </row>
    <row r="887" s="248" customFormat="1" ht="36" customHeight="1" spans="1:7">
      <c r="A887" s="222">
        <v>2130301</v>
      </c>
      <c r="B887" s="217" t="s">
        <v>138</v>
      </c>
      <c r="C887" s="453">
        <v>0</v>
      </c>
      <c r="D887" s="451">
        <v>0</v>
      </c>
      <c r="E887" s="353" t="str">
        <f t="shared" si="46"/>
        <v/>
      </c>
      <c r="F887" s="452" t="str">
        <f t="shared" si="44"/>
        <v>否</v>
      </c>
      <c r="G887" s="197" t="str">
        <f t="shared" si="45"/>
        <v>项</v>
      </c>
    </row>
    <row r="888" s="248" customFormat="1" ht="36" customHeight="1" spans="1:7">
      <c r="A888" s="222">
        <v>2130302</v>
      </c>
      <c r="B888" s="217" t="s">
        <v>139</v>
      </c>
      <c r="C888" s="453">
        <v>0</v>
      </c>
      <c r="D888" s="451">
        <v>0</v>
      </c>
      <c r="E888" s="353" t="str">
        <f t="shared" si="46"/>
        <v/>
      </c>
      <c r="F888" s="452" t="str">
        <f t="shared" si="44"/>
        <v>否</v>
      </c>
      <c r="G888" s="197" t="str">
        <f t="shared" si="45"/>
        <v>项</v>
      </c>
    </row>
    <row r="889" s="248" customFormat="1" ht="36" customHeight="1" spans="1:7">
      <c r="A889" s="222">
        <v>2130303</v>
      </c>
      <c r="B889" s="217" t="s">
        <v>140</v>
      </c>
      <c r="C889" s="453">
        <v>0</v>
      </c>
      <c r="D889" s="451">
        <v>0</v>
      </c>
      <c r="E889" s="353" t="str">
        <f t="shared" si="46"/>
        <v/>
      </c>
      <c r="F889" s="452" t="str">
        <f t="shared" si="44"/>
        <v>否</v>
      </c>
      <c r="G889" s="197" t="str">
        <f t="shared" si="45"/>
        <v>项</v>
      </c>
    </row>
    <row r="890" s="248" customFormat="1" ht="36" customHeight="1" spans="1:7">
      <c r="A890" s="222">
        <v>2130304</v>
      </c>
      <c r="B890" s="217" t="s">
        <v>812</v>
      </c>
      <c r="C890" s="453">
        <v>0</v>
      </c>
      <c r="D890" s="451">
        <v>0</v>
      </c>
      <c r="E890" s="353" t="str">
        <f t="shared" si="46"/>
        <v/>
      </c>
      <c r="F890" s="452" t="str">
        <f t="shared" si="44"/>
        <v>否</v>
      </c>
      <c r="G890" s="197" t="str">
        <f t="shared" si="45"/>
        <v>项</v>
      </c>
    </row>
    <row r="891" s="248" customFormat="1" ht="36" customHeight="1" spans="1:7">
      <c r="A891" s="222">
        <v>2130305</v>
      </c>
      <c r="B891" s="217" t="s">
        <v>813</v>
      </c>
      <c r="C891" s="453">
        <v>723</v>
      </c>
      <c r="D891" s="454">
        <v>498</v>
      </c>
      <c r="E891" s="353">
        <f t="shared" si="46"/>
        <v>-0.311</v>
      </c>
      <c r="F891" s="452" t="str">
        <f t="shared" si="44"/>
        <v>是</v>
      </c>
      <c r="G891" s="197" t="str">
        <f t="shared" si="45"/>
        <v>项</v>
      </c>
    </row>
    <row r="892" s="248" customFormat="1" ht="36" customHeight="1" spans="1:7">
      <c r="A892" s="222">
        <v>2130306</v>
      </c>
      <c r="B892" s="217" t="s">
        <v>814</v>
      </c>
      <c r="C892" s="453">
        <v>0</v>
      </c>
      <c r="D892" s="451">
        <v>0</v>
      </c>
      <c r="E892" s="353" t="str">
        <f t="shared" si="46"/>
        <v/>
      </c>
      <c r="F892" s="452" t="str">
        <f t="shared" si="44"/>
        <v>否</v>
      </c>
      <c r="G892" s="197" t="str">
        <f t="shared" si="45"/>
        <v>项</v>
      </c>
    </row>
    <row r="893" s="248" customFormat="1" ht="36" customHeight="1" spans="1:7">
      <c r="A893" s="222">
        <v>2130307</v>
      </c>
      <c r="B893" s="217" t="s">
        <v>815</v>
      </c>
      <c r="C893" s="453">
        <v>0</v>
      </c>
      <c r="D893" s="451">
        <v>0</v>
      </c>
      <c r="E893" s="353" t="str">
        <f t="shared" si="46"/>
        <v/>
      </c>
      <c r="F893" s="452" t="str">
        <f t="shared" si="44"/>
        <v>否</v>
      </c>
      <c r="G893" s="197" t="str">
        <f t="shared" si="45"/>
        <v>项</v>
      </c>
    </row>
    <row r="894" s="248" customFormat="1" ht="36" customHeight="1" spans="1:7">
      <c r="A894" s="222">
        <v>2130308</v>
      </c>
      <c r="B894" s="217" t="s">
        <v>816</v>
      </c>
      <c r="C894" s="453">
        <v>0</v>
      </c>
      <c r="D894" s="451">
        <v>0</v>
      </c>
      <c r="E894" s="353" t="str">
        <f t="shared" si="46"/>
        <v/>
      </c>
      <c r="F894" s="452" t="str">
        <f t="shared" si="44"/>
        <v>否</v>
      </c>
      <c r="G894" s="197" t="str">
        <f t="shared" si="45"/>
        <v>项</v>
      </c>
    </row>
    <row r="895" s="248" customFormat="1" ht="36" customHeight="1" spans="1:7">
      <c r="A895" s="222">
        <v>2130309</v>
      </c>
      <c r="B895" s="217" t="s">
        <v>817</v>
      </c>
      <c r="C895" s="453">
        <v>0</v>
      </c>
      <c r="D895" s="451">
        <v>0</v>
      </c>
      <c r="E895" s="353" t="str">
        <f t="shared" si="46"/>
        <v/>
      </c>
      <c r="F895" s="452" t="str">
        <f t="shared" si="44"/>
        <v>否</v>
      </c>
      <c r="G895" s="197" t="str">
        <f t="shared" si="45"/>
        <v>项</v>
      </c>
    </row>
    <row r="896" s="248" customFormat="1" ht="36" customHeight="1" spans="1:7">
      <c r="A896" s="222">
        <v>2130310</v>
      </c>
      <c r="B896" s="217" t="s">
        <v>818</v>
      </c>
      <c r="C896" s="453">
        <v>0</v>
      </c>
      <c r="D896" s="451">
        <v>0</v>
      </c>
      <c r="E896" s="353" t="str">
        <f t="shared" si="46"/>
        <v/>
      </c>
      <c r="F896" s="452" t="str">
        <f t="shared" si="44"/>
        <v>否</v>
      </c>
      <c r="G896" s="197" t="str">
        <f t="shared" si="45"/>
        <v>项</v>
      </c>
    </row>
    <row r="897" s="248" customFormat="1" ht="36" customHeight="1" spans="1:7">
      <c r="A897" s="222">
        <v>2130311</v>
      </c>
      <c r="B897" s="217" t="s">
        <v>819</v>
      </c>
      <c r="C897" s="453">
        <v>0</v>
      </c>
      <c r="D897" s="451">
        <v>0</v>
      </c>
      <c r="E897" s="353" t="str">
        <f t="shared" si="46"/>
        <v/>
      </c>
      <c r="F897" s="452" t="str">
        <f t="shared" si="44"/>
        <v>否</v>
      </c>
      <c r="G897" s="197" t="str">
        <f t="shared" si="45"/>
        <v>项</v>
      </c>
    </row>
    <row r="898" s="248" customFormat="1" ht="36" customHeight="1" spans="1:7">
      <c r="A898" s="222">
        <v>2130312</v>
      </c>
      <c r="B898" s="217" t="s">
        <v>820</v>
      </c>
      <c r="C898" s="453">
        <v>0</v>
      </c>
      <c r="D898" s="451">
        <v>0</v>
      </c>
      <c r="E898" s="353" t="str">
        <f t="shared" si="46"/>
        <v/>
      </c>
      <c r="F898" s="452" t="str">
        <f t="shared" si="44"/>
        <v>否</v>
      </c>
      <c r="G898" s="197" t="str">
        <f t="shared" si="45"/>
        <v>项</v>
      </c>
    </row>
    <row r="899" s="248" customFormat="1" ht="36" customHeight="1" spans="1:7">
      <c r="A899" s="222">
        <v>2130313</v>
      </c>
      <c r="B899" s="217" t="s">
        <v>821</v>
      </c>
      <c r="C899" s="453">
        <v>0</v>
      </c>
      <c r="D899" s="451">
        <v>0</v>
      </c>
      <c r="E899" s="353" t="str">
        <f t="shared" si="46"/>
        <v/>
      </c>
      <c r="F899" s="452" t="str">
        <f t="shared" si="44"/>
        <v>否</v>
      </c>
      <c r="G899" s="197" t="str">
        <f t="shared" si="45"/>
        <v>项</v>
      </c>
    </row>
    <row r="900" s="248" customFormat="1" ht="36" customHeight="1" spans="1:7">
      <c r="A900" s="222">
        <v>2130314</v>
      </c>
      <c r="B900" s="217" t="s">
        <v>822</v>
      </c>
      <c r="C900" s="453">
        <v>0</v>
      </c>
      <c r="D900" s="454">
        <v>50</v>
      </c>
      <c r="E900" s="353" t="str">
        <f t="shared" si="46"/>
        <v/>
      </c>
      <c r="F900" s="452" t="str">
        <f t="shared" si="44"/>
        <v>是</v>
      </c>
      <c r="G900" s="197" t="str">
        <f t="shared" si="45"/>
        <v>项</v>
      </c>
    </row>
    <row r="901" s="248" customFormat="1" ht="36" customHeight="1" spans="1:7">
      <c r="A901" s="222">
        <v>2130315</v>
      </c>
      <c r="B901" s="217" t="s">
        <v>823</v>
      </c>
      <c r="C901" s="453">
        <v>55</v>
      </c>
      <c r="D901" s="454">
        <v>50</v>
      </c>
      <c r="E901" s="353">
        <f t="shared" si="46"/>
        <v>-0.091</v>
      </c>
      <c r="F901" s="452" t="str">
        <f t="shared" ref="F901:F964" si="47">IF(LEN(A901)=3,"是",IF(B901&lt;&gt;"",IF(SUM(C901:D901)&lt;&gt;0,"是","否"),"是"))</f>
        <v>是</v>
      </c>
      <c r="G901" s="197" t="str">
        <f t="shared" ref="G901:G964" si="48">IF(LEN(A901)=3,"类",IF(LEN(A901)=5,"款","项"))</f>
        <v>项</v>
      </c>
    </row>
    <row r="902" s="248" customFormat="1" ht="36" customHeight="1" spans="1:7">
      <c r="A902" s="222">
        <v>2130316</v>
      </c>
      <c r="B902" s="217" t="s">
        <v>824</v>
      </c>
      <c r="C902" s="453">
        <v>0</v>
      </c>
      <c r="D902" s="454">
        <v>100</v>
      </c>
      <c r="E902" s="353" t="str">
        <f t="shared" si="46"/>
        <v/>
      </c>
      <c r="F902" s="452" t="str">
        <f t="shared" si="47"/>
        <v>是</v>
      </c>
      <c r="G902" s="197" t="str">
        <f t="shared" si="48"/>
        <v>项</v>
      </c>
    </row>
    <row r="903" s="248" customFormat="1" ht="36" customHeight="1" spans="1:7">
      <c r="A903" s="222">
        <v>2130317</v>
      </c>
      <c r="B903" s="217" t="s">
        <v>825</v>
      </c>
      <c r="C903" s="453">
        <v>0</v>
      </c>
      <c r="D903" s="451">
        <v>0</v>
      </c>
      <c r="E903" s="353" t="str">
        <f t="shared" si="46"/>
        <v/>
      </c>
      <c r="F903" s="452" t="str">
        <f t="shared" si="47"/>
        <v>否</v>
      </c>
      <c r="G903" s="197" t="str">
        <f t="shared" si="48"/>
        <v>项</v>
      </c>
    </row>
    <row r="904" s="248" customFormat="1" ht="36" customHeight="1" spans="1:7">
      <c r="A904" s="222">
        <v>2130318</v>
      </c>
      <c r="B904" s="217" t="s">
        <v>826</v>
      </c>
      <c r="C904" s="453">
        <v>0</v>
      </c>
      <c r="D904" s="451">
        <v>0</v>
      </c>
      <c r="E904" s="353" t="str">
        <f t="shared" si="46"/>
        <v/>
      </c>
      <c r="F904" s="452" t="str">
        <f t="shared" si="47"/>
        <v>否</v>
      </c>
      <c r="G904" s="197" t="str">
        <f t="shared" si="48"/>
        <v>项</v>
      </c>
    </row>
    <row r="905" s="248" customFormat="1" ht="36" customHeight="1" spans="1:7">
      <c r="A905" s="222">
        <v>2130319</v>
      </c>
      <c r="B905" s="217" t="s">
        <v>827</v>
      </c>
      <c r="C905" s="453">
        <v>0</v>
      </c>
      <c r="D905" s="454">
        <v>600</v>
      </c>
      <c r="E905" s="353" t="str">
        <f t="shared" si="46"/>
        <v/>
      </c>
      <c r="F905" s="452" t="str">
        <f t="shared" si="47"/>
        <v>是</v>
      </c>
      <c r="G905" s="197" t="str">
        <f t="shared" si="48"/>
        <v>项</v>
      </c>
    </row>
    <row r="906" s="248" customFormat="1" ht="36" customHeight="1" spans="1:7">
      <c r="A906" s="222">
        <v>2130321</v>
      </c>
      <c r="B906" s="217" t="s">
        <v>828</v>
      </c>
      <c r="C906" s="453">
        <v>0</v>
      </c>
      <c r="D906" s="451">
        <v>0</v>
      </c>
      <c r="E906" s="353" t="str">
        <f t="shared" si="46"/>
        <v/>
      </c>
      <c r="F906" s="452" t="str">
        <f t="shared" si="47"/>
        <v>否</v>
      </c>
      <c r="G906" s="197" t="str">
        <f t="shared" si="48"/>
        <v>项</v>
      </c>
    </row>
    <row r="907" s="248" customFormat="1" ht="36" customHeight="1" spans="1:7">
      <c r="A907" s="222">
        <v>2130322</v>
      </c>
      <c r="B907" s="217" t="s">
        <v>829</v>
      </c>
      <c r="C907" s="453">
        <v>0</v>
      </c>
      <c r="D907" s="451">
        <v>0</v>
      </c>
      <c r="E907" s="353" t="str">
        <f t="shared" si="46"/>
        <v/>
      </c>
      <c r="F907" s="452" t="str">
        <f t="shared" si="47"/>
        <v>否</v>
      </c>
      <c r="G907" s="197" t="str">
        <f t="shared" si="48"/>
        <v>项</v>
      </c>
    </row>
    <row r="908" s="248" customFormat="1" ht="36" customHeight="1" spans="1:7">
      <c r="A908" s="222">
        <v>2130333</v>
      </c>
      <c r="B908" s="217" t="s">
        <v>803</v>
      </c>
      <c r="C908" s="453">
        <v>0</v>
      </c>
      <c r="D908" s="451">
        <v>0</v>
      </c>
      <c r="E908" s="353" t="str">
        <f t="shared" si="46"/>
        <v/>
      </c>
      <c r="F908" s="452" t="str">
        <f t="shared" si="47"/>
        <v>否</v>
      </c>
      <c r="G908" s="197" t="str">
        <f t="shared" si="48"/>
        <v>项</v>
      </c>
    </row>
    <row r="909" s="248" customFormat="1" ht="36" customHeight="1" spans="1:7">
      <c r="A909" s="222">
        <v>2130334</v>
      </c>
      <c r="B909" s="217" t="s">
        <v>830</v>
      </c>
      <c r="C909" s="453">
        <v>0</v>
      </c>
      <c r="D909" s="451">
        <v>0</v>
      </c>
      <c r="E909" s="353" t="str">
        <f t="shared" si="46"/>
        <v/>
      </c>
      <c r="F909" s="452" t="str">
        <f t="shared" si="47"/>
        <v>否</v>
      </c>
      <c r="G909" s="197" t="str">
        <f t="shared" si="48"/>
        <v>项</v>
      </c>
    </row>
    <row r="910" s="248" customFormat="1" ht="36" customHeight="1" spans="1:7">
      <c r="A910" s="222">
        <v>2130335</v>
      </c>
      <c r="B910" s="217" t="s">
        <v>831</v>
      </c>
      <c r="C910" s="453">
        <v>18</v>
      </c>
      <c r="D910" s="454">
        <v>251</v>
      </c>
      <c r="E910" s="353">
        <f t="shared" si="46"/>
        <v>12.944</v>
      </c>
      <c r="F910" s="452" t="str">
        <f t="shared" si="47"/>
        <v>是</v>
      </c>
      <c r="G910" s="197" t="str">
        <f t="shared" si="48"/>
        <v>项</v>
      </c>
    </row>
    <row r="911" s="248" customFormat="1" ht="36" customHeight="1" spans="1:7">
      <c r="A911" s="222">
        <v>2130336</v>
      </c>
      <c r="B911" s="217" t="s">
        <v>832</v>
      </c>
      <c r="C911" s="453">
        <v>0</v>
      </c>
      <c r="D911" s="451">
        <v>0</v>
      </c>
      <c r="E911" s="353" t="str">
        <f t="shared" si="46"/>
        <v/>
      </c>
      <c r="F911" s="452" t="str">
        <f t="shared" si="47"/>
        <v>否</v>
      </c>
      <c r="G911" s="197" t="str">
        <f t="shared" si="48"/>
        <v>项</v>
      </c>
    </row>
    <row r="912" s="248" customFormat="1" ht="36" customHeight="1" spans="1:7">
      <c r="A912" s="222">
        <v>2130337</v>
      </c>
      <c r="B912" s="217" t="s">
        <v>833</v>
      </c>
      <c r="C912" s="453">
        <v>0</v>
      </c>
      <c r="D912" s="451">
        <v>0</v>
      </c>
      <c r="E912" s="353" t="str">
        <f t="shared" si="46"/>
        <v/>
      </c>
      <c r="F912" s="452" t="str">
        <f t="shared" si="47"/>
        <v>否</v>
      </c>
      <c r="G912" s="197" t="str">
        <f t="shared" si="48"/>
        <v>项</v>
      </c>
    </row>
    <row r="913" s="248" customFormat="1" ht="36" customHeight="1" spans="1:7">
      <c r="A913" s="222">
        <v>2130399</v>
      </c>
      <c r="B913" s="217" t="s">
        <v>834</v>
      </c>
      <c r="C913" s="453">
        <v>1883</v>
      </c>
      <c r="D913" s="454">
        <v>1850</v>
      </c>
      <c r="E913" s="353">
        <f t="shared" si="46"/>
        <v>-0.018</v>
      </c>
      <c r="F913" s="452" t="str">
        <f t="shared" si="47"/>
        <v>是</v>
      </c>
      <c r="G913" s="197" t="str">
        <f t="shared" si="48"/>
        <v>项</v>
      </c>
    </row>
    <row r="914" ht="36" customHeight="1" spans="1:7">
      <c r="A914" s="222">
        <v>21305</v>
      </c>
      <c r="B914" s="225" t="s">
        <v>1620</v>
      </c>
      <c r="C914" s="453">
        <f>SUM(C915:C924)</f>
        <v>3061</v>
      </c>
      <c r="D914" s="454">
        <f>SUM(D915:D924)</f>
        <v>2601</v>
      </c>
      <c r="E914" s="353">
        <f t="shared" si="46"/>
        <v>-0.15</v>
      </c>
      <c r="F914" s="452" t="str">
        <f t="shared" si="47"/>
        <v>是</v>
      </c>
      <c r="G914" s="197" t="str">
        <f t="shared" si="48"/>
        <v>款</v>
      </c>
    </row>
    <row r="915" s="248" customFormat="1" ht="36" customHeight="1" spans="1:7">
      <c r="A915" s="222">
        <v>2130501</v>
      </c>
      <c r="B915" s="217" t="s">
        <v>138</v>
      </c>
      <c r="C915" s="453">
        <v>209</v>
      </c>
      <c r="D915" s="454">
        <v>209</v>
      </c>
      <c r="E915" s="353">
        <f t="shared" ref="E915:E978" si="49">IF(C915&gt;0,D915/C915-1,IF(C915&lt;0,-(D915/C915-1),""))</f>
        <v>0</v>
      </c>
      <c r="F915" s="452" t="str">
        <f t="shared" si="47"/>
        <v>是</v>
      </c>
      <c r="G915" s="197" t="str">
        <f t="shared" si="48"/>
        <v>项</v>
      </c>
    </row>
    <row r="916" s="248" customFormat="1" ht="36" customHeight="1" spans="1:7">
      <c r="A916" s="222">
        <v>2130502</v>
      </c>
      <c r="B916" s="217" t="s">
        <v>139</v>
      </c>
      <c r="C916" s="453">
        <v>0</v>
      </c>
      <c r="D916" s="451">
        <v>0</v>
      </c>
      <c r="E916" s="353" t="str">
        <f t="shared" si="49"/>
        <v/>
      </c>
      <c r="F916" s="452" t="str">
        <f t="shared" si="47"/>
        <v>否</v>
      </c>
      <c r="G916" s="197" t="str">
        <f t="shared" si="48"/>
        <v>项</v>
      </c>
    </row>
    <row r="917" s="248" customFormat="1" ht="36" customHeight="1" spans="1:7">
      <c r="A917" s="222">
        <v>2130503</v>
      </c>
      <c r="B917" s="217" t="s">
        <v>140</v>
      </c>
      <c r="C917" s="453">
        <v>0</v>
      </c>
      <c r="D917" s="451">
        <v>0</v>
      </c>
      <c r="E917" s="353" t="str">
        <f t="shared" si="49"/>
        <v/>
      </c>
      <c r="F917" s="452" t="str">
        <f t="shared" si="47"/>
        <v>否</v>
      </c>
      <c r="G917" s="197" t="str">
        <f t="shared" si="48"/>
        <v>项</v>
      </c>
    </row>
    <row r="918" s="248" customFormat="1" ht="36" customHeight="1" spans="1:7">
      <c r="A918" s="222">
        <v>2130504</v>
      </c>
      <c r="B918" s="217" t="s">
        <v>836</v>
      </c>
      <c r="C918" s="453">
        <v>790</v>
      </c>
      <c r="D918" s="454">
        <v>50</v>
      </c>
      <c r="E918" s="353">
        <f t="shared" si="49"/>
        <v>-0.937</v>
      </c>
      <c r="F918" s="452" t="str">
        <f t="shared" si="47"/>
        <v>是</v>
      </c>
      <c r="G918" s="197" t="str">
        <f t="shared" si="48"/>
        <v>项</v>
      </c>
    </row>
    <row r="919" s="248" customFormat="1" ht="36" customHeight="1" spans="1:7">
      <c r="A919" s="222">
        <v>2130505</v>
      </c>
      <c r="B919" s="217" t="s">
        <v>837</v>
      </c>
      <c r="C919" s="453">
        <v>1848</v>
      </c>
      <c r="D919" s="454">
        <v>2000</v>
      </c>
      <c r="E919" s="353">
        <f t="shared" si="49"/>
        <v>0.082</v>
      </c>
      <c r="F919" s="452" t="str">
        <f t="shared" si="47"/>
        <v>是</v>
      </c>
      <c r="G919" s="197" t="str">
        <f t="shared" si="48"/>
        <v>项</v>
      </c>
    </row>
    <row r="920" s="248" customFormat="1" ht="36" customHeight="1" spans="1:7">
      <c r="A920" s="222">
        <v>2130506</v>
      </c>
      <c r="B920" s="217" t="s">
        <v>838</v>
      </c>
      <c r="C920" s="453">
        <v>0</v>
      </c>
      <c r="D920" s="451">
        <v>0</v>
      </c>
      <c r="E920" s="353" t="str">
        <f t="shared" si="49"/>
        <v/>
      </c>
      <c r="F920" s="452" t="str">
        <f t="shared" si="47"/>
        <v>否</v>
      </c>
      <c r="G920" s="197" t="str">
        <f t="shared" si="48"/>
        <v>项</v>
      </c>
    </row>
    <row r="921" s="248" customFormat="1" ht="36" customHeight="1" spans="1:7">
      <c r="A921" s="222">
        <v>2130507</v>
      </c>
      <c r="B921" s="225" t="s">
        <v>1621</v>
      </c>
      <c r="C921" s="453">
        <v>46</v>
      </c>
      <c r="D921" s="454">
        <v>16</v>
      </c>
      <c r="E921" s="353">
        <f t="shared" si="49"/>
        <v>-0.652</v>
      </c>
      <c r="F921" s="452" t="str">
        <f t="shared" si="47"/>
        <v>是</v>
      </c>
      <c r="G921" s="197" t="str">
        <f t="shared" si="48"/>
        <v>项</v>
      </c>
    </row>
    <row r="922" s="248" customFormat="1" ht="36" customHeight="1" spans="1:7">
      <c r="A922" s="222">
        <v>2130508</v>
      </c>
      <c r="B922" s="217" t="s">
        <v>840</v>
      </c>
      <c r="C922" s="453">
        <v>0</v>
      </c>
      <c r="D922" s="451">
        <v>0</v>
      </c>
      <c r="E922" s="353" t="str">
        <f t="shared" si="49"/>
        <v/>
      </c>
      <c r="F922" s="452" t="str">
        <f t="shared" si="47"/>
        <v>否</v>
      </c>
      <c r="G922" s="197" t="str">
        <f t="shared" si="48"/>
        <v>项</v>
      </c>
    </row>
    <row r="923" s="248" customFormat="1" ht="36" customHeight="1" spans="1:7">
      <c r="A923" s="222">
        <v>2130550</v>
      </c>
      <c r="B923" s="225" t="s">
        <v>1622</v>
      </c>
      <c r="C923" s="453">
        <v>0</v>
      </c>
      <c r="D923" s="451">
        <v>0</v>
      </c>
      <c r="E923" s="353" t="str">
        <f t="shared" si="49"/>
        <v/>
      </c>
      <c r="F923" s="452" t="str">
        <f t="shared" si="47"/>
        <v>否</v>
      </c>
      <c r="G923" s="197" t="str">
        <f t="shared" si="48"/>
        <v>项</v>
      </c>
    </row>
    <row r="924" s="248" customFormat="1" ht="36" customHeight="1" spans="1:7">
      <c r="A924" s="222">
        <v>2130599</v>
      </c>
      <c r="B924" s="225" t="s">
        <v>1623</v>
      </c>
      <c r="C924" s="453">
        <v>168</v>
      </c>
      <c r="D924" s="454">
        <v>326</v>
      </c>
      <c r="E924" s="353">
        <f t="shared" si="49"/>
        <v>0.94</v>
      </c>
      <c r="F924" s="452" t="str">
        <f t="shared" si="47"/>
        <v>是</v>
      </c>
      <c r="G924" s="197" t="str">
        <f t="shared" si="48"/>
        <v>项</v>
      </c>
    </row>
    <row r="925" ht="36" customHeight="1" spans="1:7">
      <c r="A925" s="222">
        <v>21307</v>
      </c>
      <c r="B925" s="217" t="s">
        <v>843</v>
      </c>
      <c r="C925" s="453">
        <f>SUM(C926:C931)</f>
        <v>6872</v>
      </c>
      <c r="D925" s="454">
        <f>SUM(D926:D931)</f>
        <v>5178</v>
      </c>
      <c r="E925" s="353">
        <f t="shared" si="49"/>
        <v>-0.247</v>
      </c>
      <c r="F925" s="452" t="str">
        <f t="shared" si="47"/>
        <v>是</v>
      </c>
      <c r="G925" s="197" t="str">
        <f t="shared" si="48"/>
        <v>款</v>
      </c>
    </row>
    <row r="926" s="248" customFormat="1" ht="36" customHeight="1" spans="1:7">
      <c r="A926" s="222">
        <v>2130701</v>
      </c>
      <c r="B926" s="217" t="s">
        <v>844</v>
      </c>
      <c r="C926" s="453">
        <v>519</v>
      </c>
      <c r="D926" s="454">
        <v>542</v>
      </c>
      <c r="E926" s="353">
        <f t="shared" si="49"/>
        <v>0.044</v>
      </c>
      <c r="F926" s="452" t="str">
        <f t="shared" si="47"/>
        <v>是</v>
      </c>
      <c r="G926" s="197" t="str">
        <f t="shared" si="48"/>
        <v>项</v>
      </c>
    </row>
    <row r="927" s="248" customFormat="1" ht="36" customHeight="1" spans="1:7">
      <c r="A927" s="222">
        <v>2130704</v>
      </c>
      <c r="B927" s="217" t="s">
        <v>845</v>
      </c>
      <c r="C927" s="453">
        <v>0</v>
      </c>
      <c r="D927" s="451">
        <v>0</v>
      </c>
      <c r="E927" s="353" t="str">
        <f t="shared" si="49"/>
        <v/>
      </c>
      <c r="F927" s="452" t="str">
        <f t="shared" si="47"/>
        <v>否</v>
      </c>
      <c r="G927" s="197" t="str">
        <f t="shared" si="48"/>
        <v>项</v>
      </c>
    </row>
    <row r="928" s="248" customFormat="1" ht="36" customHeight="1" spans="1:7">
      <c r="A928" s="222">
        <v>2130705</v>
      </c>
      <c r="B928" s="217" t="s">
        <v>846</v>
      </c>
      <c r="C928" s="453">
        <v>2932</v>
      </c>
      <c r="D928" s="454">
        <v>2748</v>
      </c>
      <c r="E928" s="353">
        <f t="shared" si="49"/>
        <v>-0.063</v>
      </c>
      <c r="F928" s="452" t="str">
        <f t="shared" si="47"/>
        <v>是</v>
      </c>
      <c r="G928" s="197" t="str">
        <f t="shared" si="48"/>
        <v>项</v>
      </c>
    </row>
    <row r="929" s="248" customFormat="1" ht="36" customHeight="1" spans="1:7">
      <c r="A929" s="222">
        <v>2130706</v>
      </c>
      <c r="B929" s="217" t="s">
        <v>847</v>
      </c>
      <c r="C929" s="453">
        <v>3421</v>
      </c>
      <c r="D929" s="454">
        <v>1888</v>
      </c>
      <c r="E929" s="353">
        <f t="shared" si="49"/>
        <v>-0.448</v>
      </c>
      <c r="F929" s="452" t="str">
        <f t="shared" si="47"/>
        <v>是</v>
      </c>
      <c r="G929" s="197" t="str">
        <f t="shared" si="48"/>
        <v>项</v>
      </c>
    </row>
    <row r="930" s="248" customFormat="1" ht="36" customHeight="1" spans="1:7">
      <c r="A930" s="222">
        <v>2130707</v>
      </c>
      <c r="B930" s="217" t="s">
        <v>848</v>
      </c>
      <c r="C930" s="453">
        <v>0</v>
      </c>
      <c r="D930" s="451">
        <v>0</v>
      </c>
      <c r="E930" s="353" t="str">
        <f t="shared" si="49"/>
        <v/>
      </c>
      <c r="F930" s="452" t="str">
        <f t="shared" si="47"/>
        <v>否</v>
      </c>
      <c r="G930" s="197" t="str">
        <f t="shared" si="48"/>
        <v>项</v>
      </c>
    </row>
    <row r="931" s="248" customFormat="1" ht="36" customHeight="1" spans="1:7">
      <c r="A931" s="222">
        <v>2130799</v>
      </c>
      <c r="B931" s="217" t="s">
        <v>849</v>
      </c>
      <c r="C931" s="453">
        <v>0</v>
      </c>
      <c r="D931" s="451">
        <v>0</v>
      </c>
      <c r="E931" s="353" t="str">
        <f t="shared" si="49"/>
        <v/>
      </c>
      <c r="F931" s="452" t="str">
        <f t="shared" si="47"/>
        <v>否</v>
      </c>
      <c r="G931" s="197" t="str">
        <f t="shared" si="48"/>
        <v>项</v>
      </c>
    </row>
    <row r="932" ht="36" customHeight="1" spans="1:7">
      <c r="A932" s="222">
        <v>21308</v>
      </c>
      <c r="B932" s="217" t="s">
        <v>850</v>
      </c>
      <c r="C932" s="453">
        <f>SUM(C933:C938)</f>
        <v>3059</v>
      </c>
      <c r="D932" s="454">
        <f>SUM(D933:D938)</f>
        <v>2861</v>
      </c>
      <c r="E932" s="353">
        <f t="shared" si="49"/>
        <v>-0.065</v>
      </c>
      <c r="F932" s="452" t="str">
        <f t="shared" si="47"/>
        <v>是</v>
      </c>
      <c r="G932" s="197" t="str">
        <f t="shared" si="48"/>
        <v>款</v>
      </c>
    </row>
    <row r="933" s="248" customFormat="1" ht="36" customHeight="1" spans="1:7">
      <c r="A933" s="222">
        <v>2130801</v>
      </c>
      <c r="B933" s="217" t="s">
        <v>851</v>
      </c>
      <c r="C933" s="453">
        <v>0</v>
      </c>
      <c r="D933" s="451">
        <v>0</v>
      </c>
      <c r="E933" s="353" t="str">
        <f t="shared" si="49"/>
        <v/>
      </c>
      <c r="F933" s="452" t="str">
        <f t="shared" si="47"/>
        <v>否</v>
      </c>
      <c r="G933" s="197" t="str">
        <f t="shared" si="48"/>
        <v>项</v>
      </c>
    </row>
    <row r="934" s="248" customFormat="1" ht="36" customHeight="1" spans="1:7">
      <c r="A934" s="222">
        <v>2130802</v>
      </c>
      <c r="B934" s="227" t="s">
        <v>1624</v>
      </c>
      <c r="C934" s="453">
        <v>0</v>
      </c>
      <c r="D934" s="451">
        <v>0</v>
      </c>
      <c r="E934" s="353" t="str">
        <f t="shared" si="49"/>
        <v/>
      </c>
      <c r="F934" s="452" t="str">
        <f t="shared" si="47"/>
        <v>否</v>
      </c>
      <c r="G934" s="197" t="str">
        <f t="shared" si="48"/>
        <v>项</v>
      </c>
    </row>
    <row r="935" s="248" customFormat="1" ht="36" customHeight="1" spans="1:7">
      <c r="A935" s="222">
        <v>2130803</v>
      </c>
      <c r="B935" s="217" t="s">
        <v>853</v>
      </c>
      <c r="C935" s="453">
        <v>42</v>
      </c>
      <c r="D935" s="454">
        <v>242</v>
      </c>
      <c r="E935" s="353">
        <f t="shared" si="49"/>
        <v>4.762</v>
      </c>
      <c r="F935" s="452" t="str">
        <f t="shared" si="47"/>
        <v>是</v>
      </c>
      <c r="G935" s="197" t="str">
        <f t="shared" si="48"/>
        <v>项</v>
      </c>
    </row>
    <row r="936" s="248" customFormat="1" ht="36" customHeight="1" spans="1:7">
      <c r="A936" s="222">
        <v>2130804</v>
      </c>
      <c r="B936" s="225" t="s">
        <v>1625</v>
      </c>
      <c r="C936" s="453">
        <v>3017</v>
      </c>
      <c r="D936" s="454">
        <v>2551</v>
      </c>
      <c r="E936" s="353">
        <f t="shared" si="49"/>
        <v>-0.154</v>
      </c>
      <c r="F936" s="452" t="str">
        <f t="shared" si="47"/>
        <v>是</v>
      </c>
      <c r="G936" s="197" t="str">
        <f t="shared" si="48"/>
        <v>项</v>
      </c>
    </row>
    <row r="937" s="248" customFormat="1" ht="36" customHeight="1" spans="1:7">
      <c r="A937" s="222">
        <v>2130805</v>
      </c>
      <c r="B937" s="217" t="s">
        <v>855</v>
      </c>
      <c r="C937" s="453">
        <v>0</v>
      </c>
      <c r="D937" s="451">
        <v>0</v>
      </c>
      <c r="E937" s="353" t="str">
        <f t="shared" si="49"/>
        <v/>
      </c>
      <c r="F937" s="452" t="str">
        <f t="shared" si="47"/>
        <v>否</v>
      </c>
      <c r="G937" s="197" t="str">
        <f t="shared" si="48"/>
        <v>项</v>
      </c>
    </row>
    <row r="938" s="248" customFormat="1" ht="36" customHeight="1" spans="1:7">
      <c r="A938" s="222">
        <v>2130899</v>
      </c>
      <c r="B938" s="217" t="s">
        <v>856</v>
      </c>
      <c r="C938" s="453">
        <v>0</v>
      </c>
      <c r="D938" s="454">
        <v>68</v>
      </c>
      <c r="E938" s="353" t="str">
        <f t="shared" si="49"/>
        <v/>
      </c>
      <c r="F938" s="452" t="str">
        <f t="shared" si="47"/>
        <v>是</v>
      </c>
      <c r="G938" s="197" t="str">
        <f t="shared" si="48"/>
        <v>项</v>
      </c>
    </row>
    <row r="939" ht="36" customHeight="1" spans="1:7">
      <c r="A939" s="222">
        <v>21309</v>
      </c>
      <c r="B939" s="217" t="s">
        <v>857</v>
      </c>
      <c r="C939" s="451">
        <f>SUM(C940:C941)</f>
        <v>0</v>
      </c>
      <c r="D939" s="451">
        <f>SUM(D940:D941)</f>
        <v>0</v>
      </c>
      <c r="E939" s="353" t="str">
        <f t="shared" si="49"/>
        <v/>
      </c>
      <c r="F939" s="452" t="str">
        <f t="shared" si="47"/>
        <v>否</v>
      </c>
      <c r="G939" s="197" t="str">
        <f t="shared" si="48"/>
        <v>款</v>
      </c>
    </row>
    <row r="940" s="248" customFormat="1" ht="36" customHeight="1" spans="1:7">
      <c r="A940" s="222">
        <v>2130901</v>
      </c>
      <c r="B940" s="217" t="s">
        <v>858</v>
      </c>
      <c r="C940" s="453">
        <v>0</v>
      </c>
      <c r="D940" s="451">
        <v>0</v>
      </c>
      <c r="E940" s="353" t="str">
        <f t="shared" si="49"/>
        <v/>
      </c>
      <c r="F940" s="452" t="str">
        <f t="shared" si="47"/>
        <v>否</v>
      </c>
      <c r="G940" s="197" t="str">
        <f t="shared" si="48"/>
        <v>项</v>
      </c>
    </row>
    <row r="941" s="248" customFormat="1" ht="36" customHeight="1" spans="1:7">
      <c r="A941" s="222">
        <v>2130999</v>
      </c>
      <c r="B941" s="217" t="s">
        <v>859</v>
      </c>
      <c r="C941" s="453">
        <v>0</v>
      </c>
      <c r="D941" s="451">
        <v>0</v>
      </c>
      <c r="E941" s="353" t="str">
        <f t="shared" si="49"/>
        <v/>
      </c>
      <c r="F941" s="452" t="str">
        <f t="shared" si="47"/>
        <v>否</v>
      </c>
      <c r="G941" s="197" t="str">
        <f t="shared" si="48"/>
        <v>项</v>
      </c>
    </row>
    <row r="942" ht="36" customHeight="1" spans="1:7">
      <c r="A942" s="222">
        <v>21399</v>
      </c>
      <c r="B942" s="217" t="s">
        <v>860</v>
      </c>
      <c r="C942" s="453">
        <f>SUM(C943:C944)</f>
        <v>1</v>
      </c>
      <c r="D942" s="454">
        <f>SUM(D943:D944)</f>
        <v>31</v>
      </c>
      <c r="E942" s="353">
        <f t="shared" si="49"/>
        <v>30</v>
      </c>
      <c r="F942" s="452" t="str">
        <f t="shared" si="47"/>
        <v>是</v>
      </c>
      <c r="G942" s="197" t="str">
        <f t="shared" si="48"/>
        <v>款</v>
      </c>
    </row>
    <row r="943" s="248" customFormat="1" ht="36" customHeight="1" spans="1:7">
      <c r="A943" s="222">
        <v>2139901</v>
      </c>
      <c r="B943" s="217" t="s">
        <v>861</v>
      </c>
      <c r="C943" s="453">
        <v>0</v>
      </c>
      <c r="D943" s="451">
        <v>0</v>
      </c>
      <c r="E943" s="353" t="str">
        <f t="shared" si="49"/>
        <v/>
      </c>
      <c r="F943" s="452" t="str">
        <f t="shared" si="47"/>
        <v>否</v>
      </c>
      <c r="G943" s="197" t="str">
        <f t="shared" si="48"/>
        <v>项</v>
      </c>
    </row>
    <row r="944" s="248" customFormat="1" ht="36" customHeight="1" spans="1:7">
      <c r="A944" s="222">
        <v>2139999</v>
      </c>
      <c r="B944" s="217" t="s">
        <v>862</v>
      </c>
      <c r="C944" s="453">
        <v>1</v>
      </c>
      <c r="D944" s="454">
        <v>31</v>
      </c>
      <c r="E944" s="353">
        <f t="shared" si="49"/>
        <v>30</v>
      </c>
      <c r="F944" s="452" t="str">
        <f t="shared" si="47"/>
        <v>是</v>
      </c>
      <c r="G944" s="197" t="str">
        <f t="shared" si="48"/>
        <v>项</v>
      </c>
    </row>
    <row r="945" ht="36" customHeight="1" spans="1:7">
      <c r="A945" s="223">
        <v>214</v>
      </c>
      <c r="B945" s="211" t="s">
        <v>101</v>
      </c>
      <c r="C945" s="451">
        <f>SUM(C946,C969,C979,C989,C994,C1001,C1006)</f>
        <v>1155</v>
      </c>
      <c r="D945" s="382">
        <f>SUM(D946,D969,D979,D989,D994,D1001,D1006)</f>
        <v>1218</v>
      </c>
      <c r="E945" s="351">
        <f t="shared" si="49"/>
        <v>0.055</v>
      </c>
      <c r="F945" s="452" t="str">
        <f t="shared" si="47"/>
        <v>是</v>
      </c>
      <c r="G945" s="197" t="str">
        <f t="shared" si="48"/>
        <v>类</v>
      </c>
    </row>
    <row r="946" ht="36" customHeight="1" spans="1:7">
      <c r="A946" s="222">
        <v>21401</v>
      </c>
      <c r="B946" s="217" t="s">
        <v>863</v>
      </c>
      <c r="C946" s="453">
        <f>SUM(C947:C968)</f>
        <v>655</v>
      </c>
      <c r="D946" s="454">
        <f>SUM(D947:D968)</f>
        <v>1118</v>
      </c>
      <c r="E946" s="353">
        <f t="shared" si="49"/>
        <v>0.707</v>
      </c>
      <c r="F946" s="452" t="str">
        <f t="shared" si="47"/>
        <v>是</v>
      </c>
      <c r="G946" s="197" t="str">
        <f t="shared" si="48"/>
        <v>款</v>
      </c>
    </row>
    <row r="947" s="248" customFormat="1" ht="36" customHeight="1" spans="1:7">
      <c r="A947" s="222">
        <v>2140101</v>
      </c>
      <c r="B947" s="217" t="s">
        <v>138</v>
      </c>
      <c r="C947" s="453">
        <v>484</v>
      </c>
      <c r="D947" s="454">
        <v>502</v>
      </c>
      <c r="E947" s="353">
        <f t="shared" si="49"/>
        <v>0.037</v>
      </c>
      <c r="F947" s="452" t="str">
        <f t="shared" si="47"/>
        <v>是</v>
      </c>
      <c r="G947" s="197" t="str">
        <f t="shared" si="48"/>
        <v>项</v>
      </c>
    </row>
    <row r="948" s="248" customFormat="1" ht="36" customHeight="1" spans="1:7">
      <c r="A948" s="222">
        <v>2140102</v>
      </c>
      <c r="B948" s="217" t="s">
        <v>139</v>
      </c>
      <c r="C948" s="453">
        <v>0</v>
      </c>
      <c r="D948" s="451">
        <v>0</v>
      </c>
      <c r="E948" s="353" t="str">
        <f t="shared" si="49"/>
        <v/>
      </c>
      <c r="F948" s="452" t="str">
        <f t="shared" si="47"/>
        <v>否</v>
      </c>
      <c r="G948" s="197" t="str">
        <f t="shared" si="48"/>
        <v>项</v>
      </c>
    </row>
    <row r="949" s="248" customFormat="1" ht="36" customHeight="1" spans="1:7">
      <c r="A949" s="222">
        <v>2140103</v>
      </c>
      <c r="B949" s="217" t="s">
        <v>140</v>
      </c>
      <c r="C949" s="453">
        <v>0</v>
      </c>
      <c r="D949" s="451">
        <v>0</v>
      </c>
      <c r="E949" s="353" t="str">
        <f t="shared" si="49"/>
        <v/>
      </c>
      <c r="F949" s="452" t="str">
        <f t="shared" si="47"/>
        <v>否</v>
      </c>
      <c r="G949" s="197" t="str">
        <f t="shared" si="48"/>
        <v>项</v>
      </c>
    </row>
    <row r="950" s="248" customFormat="1" ht="36" customHeight="1" spans="1:7">
      <c r="A950" s="222">
        <v>2140104</v>
      </c>
      <c r="B950" s="217" t="s">
        <v>864</v>
      </c>
      <c r="C950" s="453">
        <v>0</v>
      </c>
      <c r="D950" s="451">
        <v>0</v>
      </c>
      <c r="E950" s="353" t="str">
        <f t="shared" si="49"/>
        <v/>
      </c>
      <c r="F950" s="452" t="str">
        <f t="shared" si="47"/>
        <v>否</v>
      </c>
      <c r="G950" s="197" t="str">
        <f t="shared" si="48"/>
        <v>项</v>
      </c>
    </row>
    <row r="951" s="248" customFormat="1" ht="36" customHeight="1" spans="1:7">
      <c r="A951" s="222">
        <v>2140106</v>
      </c>
      <c r="B951" s="217" t="s">
        <v>865</v>
      </c>
      <c r="C951" s="453">
        <v>171</v>
      </c>
      <c r="D951" s="454">
        <v>616</v>
      </c>
      <c r="E951" s="353">
        <f t="shared" si="49"/>
        <v>2.602</v>
      </c>
      <c r="F951" s="452" t="str">
        <f t="shared" si="47"/>
        <v>是</v>
      </c>
      <c r="G951" s="197" t="str">
        <f t="shared" si="48"/>
        <v>项</v>
      </c>
    </row>
    <row r="952" s="248" customFormat="1" ht="36" customHeight="1" spans="1:7">
      <c r="A952" s="222">
        <v>2140109</v>
      </c>
      <c r="B952" s="217" t="s">
        <v>866</v>
      </c>
      <c r="C952" s="453">
        <v>0</v>
      </c>
      <c r="D952" s="451">
        <v>0</v>
      </c>
      <c r="E952" s="353" t="str">
        <f t="shared" si="49"/>
        <v/>
      </c>
      <c r="F952" s="452" t="str">
        <f t="shared" si="47"/>
        <v>否</v>
      </c>
      <c r="G952" s="197" t="str">
        <f t="shared" si="48"/>
        <v>项</v>
      </c>
    </row>
    <row r="953" s="248" customFormat="1" ht="36" customHeight="1" spans="1:7">
      <c r="A953" s="222">
        <v>2140110</v>
      </c>
      <c r="B953" s="217" t="s">
        <v>867</v>
      </c>
      <c r="C953" s="453">
        <v>0</v>
      </c>
      <c r="D953" s="451">
        <v>0</v>
      </c>
      <c r="E953" s="353" t="str">
        <f t="shared" si="49"/>
        <v/>
      </c>
      <c r="F953" s="452" t="str">
        <f t="shared" si="47"/>
        <v>否</v>
      </c>
      <c r="G953" s="197" t="str">
        <f t="shared" si="48"/>
        <v>项</v>
      </c>
    </row>
    <row r="954" s="248" customFormat="1" ht="36" customHeight="1" spans="1:7">
      <c r="A954" s="222">
        <v>2140111</v>
      </c>
      <c r="B954" s="217" t="s">
        <v>868</v>
      </c>
      <c r="C954" s="453">
        <v>0</v>
      </c>
      <c r="D954" s="451">
        <v>0</v>
      </c>
      <c r="E954" s="353" t="str">
        <f t="shared" si="49"/>
        <v/>
      </c>
      <c r="F954" s="452" t="str">
        <f t="shared" si="47"/>
        <v>否</v>
      </c>
      <c r="G954" s="197" t="str">
        <f t="shared" si="48"/>
        <v>项</v>
      </c>
    </row>
    <row r="955" s="248" customFormat="1" ht="36" customHeight="1" spans="1:7">
      <c r="A955" s="222">
        <v>2140112</v>
      </c>
      <c r="B955" s="217" t="s">
        <v>869</v>
      </c>
      <c r="C955" s="453">
        <v>0</v>
      </c>
      <c r="D955" s="451">
        <v>0</v>
      </c>
      <c r="E955" s="353" t="str">
        <f t="shared" si="49"/>
        <v/>
      </c>
      <c r="F955" s="452" t="str">
        <f t="shared" si="47"/>
        <v>否</v>
      </c>
      <c r="G955" s="197" t="str">
        <f t="shared" si="48"/>
        <v>项</v>
      </c>
    </row>
    <row r="956" s="248" customFormat="1" ht="36" customHeight="1" spans="1:7">
      <c r="A956" s="222">
        <v>2140114</v>
      </c>
      <c r="B956" s="217" t="s">
        <v>870</v>
      </c>
      <c r="C956" s="453">
        <v>0</v>
      </c>
      <c r="D956" s="451">
        <v>0</v>
      </c>
      <c r="E956" s="353" t="str">
        <f t="shared" si="49"/>
        <v/>
      </c>
      <c r="F956" s="452" t="str">
        <f t="shared" si="47"/>
        <v>否</v>
      </c>
      <c r="G956" s="197" t="str">
        <f t="shared" si="48"/>
        <v>项</v>
      </c>
    </row>
    <row r="957" s="248" customFormat="1" ht="36" customHeight="1" spans="1:7">
      <c r="A957" s="222">
        <v>2140122</v>
      </c>
      <c r="B957" s="217" t="s">
        <v>871</v>
      </c>
      <c r="C957" s="453">
        <v>0</v>
      </c>
      <c r="D957" s="451">
        <v>0</v>
      </c>
      <c r="E957" s="353" t="str">
        <f t="shared" si="49"/>
        <v/>
      </c>
      <c r="F957" s="452" t="str">
        <f t="shared" si="47"/>
        <v>否</v>
      </c>
      <c r="G957" s="197" t="str">
        <f t="shared" si="48"/>
        <v>项</v>
      </c>
    </row>
    <row r="958" s="248" customFormat="1" ht="36" customHeight="1" spans="1:7">
      <c r="A958" s="222">
        <v>2140123</v>
      </c>
      <c r="B958" s="217" t="s">
        <v>872</v>
      </c>
      <c r="C958" s="453">
        <v>0</v>
      </c>
      <c r="D958" s="451">
        <v>0</v>
      </c>
      <c r="E958" s="353" t="str">
        <f t="shared" si="49"/>
        <v/>
      </c>
      <c r="F958" s="452" t="str">
        <f t="shared" si="47"/>
        <v>否</v>
      </c>
      <c r="G958" s="197" t="str">
        <f t="shared" si="48"/>
        <v>项</v>
      </c>
    </row>
    <row r="959" s="248" customFormat="1" ht="36" customHeight="1" spans="1:7">
      <c r="A959" s="222">
        <v>2140127</v>
      </c>
      <c r="B959" s="217" t="s">
        <v>873</v>
      </c>
      <c r="C959" s="453">
        <v>0</v>
      </c>
      <c r="D959" s="451">
        <v>0</v>
      </c>
      <c r="E959" s="353" t="str">
        <f t="shared" si="49"/>
        <v/>
      </c>
      <c r="F959" s="452" t="str">
        <f t="shared" si="47"/>
        <v>否</v>
      </c>
      <c r="G959" s="197" t="str">
        <f t="shared" si="48"/>
        <v>项</v>
      </c>
    </row>
    <row r="960" s="248" customFormat="1" ht="36" customHeight="1" spans="1:7">
      <c r="A960" s="222">
        <v>2140128</v>
      </c>
      <c r="B960" s="217" t="s">
        <v>874</v>
      </c>
      <c r="C960" s="453">
        <v>0</v>
      </c>
      <c r="D960" s="451">
        <v>0</v>
      </c>
      <c r="E960" s="353" t="str">
        <f t="shared" si="49"/>
        <v/>
      </c>
      <c r="F960" s="452" t="str">
        <f t="shared" si="47"/>
        <v>否</v>
      </c>
      <c r="G960" s="197" t="str">
        <f t="shared" si="48"/>
        <v>项</v>
      </c>
    </row>
    <row r="961" s="248" customFormat="1" ht="36" customHeight="1" spans="1:7">
      <c r="A961" s="222">
        <v>2140129</v>
      </c>
      <c r="B961" s="217" t="s">
        <v>875</v>
      </c>
      <c r="C961" s="453">
        <v>0</v>
      </c>
      <c r="D961" s="451">
        <v>0</v>
      </c>
      <c r="E961" s="353" t="str">
        <f t="shared" si="49"/>
        <v/>
      </c>
      <c r="F961" s="452" t="str">
        <f t="shared" si="47"/>
        <v>否</v>
      </c>
      <c r="G961" s="197" t="str">
        <f t="shared" si="48"/>
        <v>项</v>
      </c>
    </row>
    <row r="962" s="248" customFormat="1" ht="36" customHeight="1" spans="1:7">
      <c r="A962" s="222">
        <v>2140130</v>
      </c>
      <c r="B962" s="217" t="s">
        <v>876</v>
      </c>
      <c r="C962" s="453">
        <v>0</v>
      </c>
      <c r="D962" s="451">
        <v>0</v>
      </c>
      <c r="E962" s="353" t="str">
        <f t="shared" si="49"/>
        <v/>
      </c>
      <c r="F962" s="452" t="str">
        <f t="shared" si="47"/>
        <v>否</v>
      </c>
      <c r="G962" s="197" t="str">
        <f t="shared" si="48"/>
        <v>项</v>
      </c>
    </row>
    <row r="963" s="248" customFormat="1" ht="36" customHeight="1" spans="1:7">
      <c r="A963" s="222">
        <v>2140131</v>
      </c>
      <c r="B963" s="217" t="s">
        <v>877</v>
      </c>
      <c r="C963" s="453">
        <v>0</v>
      </c>
      <c r="D963" s="451">
        <v>0</v>
      </c>
      <c r="E963" s="353" t="str">
        <f t="shared" si="49"/>
        <v/>
      </c>
      <c r="F963" s="452" t="str">
        <f t="shared" si="47"/>
        <v>否</v>
      </c>
      <c r="G963" s="197" t="str">
        <f t="shared" si="48"/>
        <v>项</v>
      </c>
    </row>
    <row r="964" s="248" customFormat="1" ht="36" customHeight="1" spans="1:7">
      <c r="A964" s="222">
        <v>2140133</v>
      </c>
      <c r="B964" s="217" t="s">
        <v>878</v>
      </c>
      <c r="C964" s="453">
        <v>0</v>
      </c>
      <c r="D964" s="451">
        <v>0</v>
      </c>
      <c r="E964" s="353" t="str">
        <f t="shared" si="49"/>
        <v/>
      </c>
      <c r="F964" s="452" t="str">
        <f t="shared" si="47"/>
        <v>否</v>
      </c>
      <c r="G964" s="197" t="str">
        <f t="shared" si="48"/>
        <v>项</v>
      </c>
    </row>
    <row r="965" s="248" customFormat="1" ht="36" customHeight="1" spans="1:7">
      <c r="A965" s="222">
        <v>2140136</v>
      </c>
      <c r="B965" s="217" t="s">
        <v>879</v>
      </c>
      <c r="C965" s="453">
        <v>0</v>
      </c>
      <c r="D965" s="451">
        <v>0</v>
      </c>
      <c r="E965" s="353" t="str">
        <f t="shared" si="49"/>
        <v/>
      </c>
      <c r="F965" s="452" t="str">
        <f t="shared" ref="F965:F1028" si="50">IF(LEN(A965)=3,"是",IF(B965&lt;&gt;"",IF(SUM(C965:D965)&lt;&gt;0,"是","否"),"是"))</f>
        <v>否</v>
      </c>
      <c r="G965" s="197" t="str">
        <f t="shared" ref="G965:G1028" si="51">IF(LEN(A965)=3,"类",IF(LEN(A965)=5,"款","项"))</f>
        <v>项</v>
      </c>
    </row>
    <row r="966" s="248" customFormat="1" ht="36" customHeight="1" spans="1:7">
      <c r="A966" s="222">
        <v>2140138</v>
      </c>
      <c r="B966" s="217" t="s">
        <v>880</v>
      </c>
      <c r="C966" s="453">
        <v>0</v>
      </c>
      <c r="D966" s="451">
        <v>0</v>
      </c>
      <c r="E966" s="353" t="str">
        <f t="shared" si="49"/>
        <v/>
      </c>
      <c r="F966" s="452" t="str">
        <f t="shared" si="50"/>
        <v>否</v>
      </c>
      <c r="G966" s="197" t="str">
        <f t="shared" si="51"/>
        <v>项</v>
      </c>
    </row>
    <row r="967" s="248" customFormat="1" ht="36" customHeight="1" spans="1:7">
      <c r="A967" s="222">
        <v>2140139</v>
      </c>
      <c r="B967" s="227" t="s">
        <v>1626</v>
      </c>
      <c r="C967" s="453">
        <v>0</v>
      </c>
      <c r="D967" s="451">
        <v>0</v>
      </c>
      <c r="E967" s="353" t="str">
        <f t="shared" si="49"/>
        <v/>
      </c>
      <c r="F967" s="452" t="str">
        <f t="shared" si="50"/>
        <v>否</v>
      </c>
      <c r="G967" s="197" t="str">
        <f t="shared" si="51"/>
        <v>项</v>
      </c>
    </row>
    <row r="968" s="248" customFormat="1" ht="36" customHeight="1" spans="1:7">
      <c r="A968" s="222">
        <v>2140199</v>
      </c>
      <c r="B968" s="217" t="s">
        <v>882</v>
      </c>
      <c r="C968" s="453">
        <v>0</v>
      </c>
      <c r="D968" s="451">
        <v>0</v>
      </c>
      <c r="E968" s="353" t="str">
        <f t="shared" si="49"/>
        <v/>
      </c>
      <c r="F968" s="452" t="str">
        <f t="shared" si="50"/>
        <v>否</v>
      </c>
      <c r="G968" s="197" t="str">
        <f t="shared" si="51"/>
        <v>项</v>
      </c>
    </row>
    <row r="969" ht="36" customHeight="1" spans="1:7">
      <c r="A969" s="222">
        <v>21402</v>
      </c>
      <c r="B969" s="217" t="s">
        <v>883</v>
      </c>
      <c r="C969" s="451">
        <f>SUM(C970:C978)</f>
        <v>0</v>
      </c>
      <c r="D969" s="451">
        <f>SUM(D970:D978)</f>
        <v>0</v>
      </c>
      <c r="E969" s="353" t="str">
        <f t="shared" si="49"/>
        <v/>
      </c>
      <c r="F969" s="452" t="str">
        <f t="shared" si="50"/>
        <v>否</v>
      </c>
      <c r="G969" s="197" t="str">
        <f t="shared" si="51"/>
        <v>款</v>
      </c>
    </row>
    <row r="970" s="248" customFormat="1" ht="36" customHeight="1" spans="1:7">
      <c r="A970" s="222">
        <v>2140201</v>
      </c>
      <c r="B970" s="217" t="s">
        <v>138</v>
      </c>
      <c r="C970" s="453">
        <v>0</v>
      </c>
      <c r="D970" s="451">
        <v>0</v>
      </c>
      <c r="E970" s="353" t="str">
        <f t="shared" si="49"/>
        <v/>
      </c>
      <c r="F970" s="452" t="str">
        <f t="shared" si="50"/>
        <v>否</v>
      </c>
      <c r="G970" s="197" t="str">
        <f t="shared" si="51"/>
        <v>项</v>
      </c>
    </row>
    <row r="971" s="248" customFormat="1" ht="36" customHeight="1" spans="1:7">
      <c r="A971" s="222">
        <v>2140202</v>
      </c>
      <c r="B971" s="217" t="s">
        <v>139</v>
      </c>
      <c r="C971" s="453">
        <v>0</v>
      </c>
      <c r="D971" s="451">
        <v>0</v>
      </c>
      <c r="E971" s="353" t="str">
        <f t="shared" si="49"/>
        <v/>
      </c>
      <c r="F971" s="452" t="str">
        <f t="shared" si="50"/>
        <v>否</v>
      </c>
      <c r="G971" s="197" t="str">
        <f t="shared" si="51"/>
        <v>项</v>
      </c>
    </row>
    <row r="972" s="248" customFormat="1" ht="36" customHeight="1" spans="1:7">
      <c r="A972" s="222">
        <v>2140203</v>
      </c>
      <c r="B972" s="217" t="s">
        <v>140</v>
      </c>
      <c r="C972" s="453">
        <v>0</v>
      </c>
      <c r="D972" s="451">
        <v>0</v>
      </c>
      <c r="E972" s="353" t="str">
        <f t="shared" si="49"/>
        <v/>
      </c>
      <c r="F972" s="452" t="str">
        <f t="shared" si="50"/>
        <v>否</v>
      </c>
      <c r="G972" s="197" t="str">
        <f t="shared" si="51"/>
        <v>项</v>
      </c>
    </row>
    <row r="973" s="248" customFormat="1" ht="36" customHeight="1" spans="1:7">
      <c r="A973" s="222">
        <v>2140204</v>
      </c>
      <c r="B973" s="217" t="s">
        <v>884</v>
      </c>
      <c r="C973" s="453">
        <v>0</v>
      </c>
      <c r="D973" s="451">
        <v>0</v>
      </c>
      <c r="E973" s="353" t="str">
        <f t="shared" si="49"/>
        <v/>
      </c>
      <c r="F973" s="452" t="str">
        <f t="shared" si="50"/>
        <v>否</v>
      </c>
      <c r="G973" s="197" t="str">
        <f t="shared" si="51"/>
        <v>项</v>
      </c>
    </row>
    <row r="974" s="248" customFormat="1" ht="36" customHeight="1" spans="1:7">
      <c r="A974" s="222">
        <v>2140205</v>
      </c>
      <c r="B974" s="217" t="s">
        <v>885</v>
      </c>
      <c r="C974" s="453">
        <v>0</v>
      </c>
      <c r="D974" s="451">
        <v>0</v>
      </c>
      <c r="E974" s="353" t="str">
        <f t="shared" si="49"/>
        <v/>
      </c>
      <c r="F974" s="452" t="str">
        <f t="shared" si="50"/>
        <v>否</v>
      </c>
      <c r="G974" s="197" t="str">
        <f t="shared" si="51"/>
        <v>项</v>
      </c>
    </row>
    <row r="975" s="248" customFormat="1" ht="36" customHeight="1" spans="1:7">
      <c r="A975" s="222">
        <v>2140206</v>
      </c>
      <c r="B975" s="217" t="s">
        <v>886</v>
      </c>
      <c r="C975" s="453">
        <v>0</v>
      </c>
      <c r="D975" s="451">
        <v>0</v>
      </c>
      <c r="E975" s="353" t="str">
        <f t="shared" si="49"/>
        <v/>
      </c>
      <c r="F975" s="452" t="str">
        <f t="shared" si="50"/>
        <v>否</v>
      </c>
      <c r="G975" s="197" t="str">
        <f t="shared" si="51"/>
        <v>项</v>
      </c>
    </row>
    <row r="976" s="248" customFormat="1" ht="36" customHeight="1" spans="1:7">
      <c r="A976" s="222">
        <v>2140207</v>
      </c>
      <c r="B976" s="217" t="s">
        <v>887</v>
      </c>
      <c r="C976" s="453">
        <v>0</v>
      </c>
      <c r="D976" s="451">
        <v>0</v>
      </c>
      <c r="E976" s="353" t="str">
        <f t="shared" si="49"/>
        <v/>
      </c>
      <c r="F976" s="452" t="str">
        <f t="shared" si="50"/>
        <v>否</v>
      </c>
      <c r="G976" s="197" t="str">
        <f t="shared" si="51"/>
        <v>项</v>
      </c>
    </row>
    <row r="977" s="248" customFormat="1" ht="36" customHeight="1" spans="1:7">
      <c r="A977" s="222">
        <v>2140208</v>
      </c>
      <c r="B977" s="217" t="s">
        <v>888</v>
      </c>
      <c r="C977" s="453">
        <v>0</v>
      </c>
      <c r="D977" s="451">
        <v>0</v>
      </c>
      <c r="E977" s="353" t="str">
        <f t="shared" si="49"/>
        <v/>
      </c>
      <c r="F977" s="452" t="str">
        <f t="shared" si="50"/>
        <v>否</v>
      </c>
      <c r="G977" s="197" t="str">
        <f t="shared" si="51"/>
        <v>项</v>
      </c>
    </row>
    <row r="978" s="248" customFormat="1" ht="36" customHeight="1" spans="1:7">
      <c r="A978" s="222">
        <v>2140299</v>
      </c>
      <c r="B978" s="217" t="s">
        <v>889</v>
      </c>
      <c r="C978" s="453">
        <v>0</v>
      </c>
      <c r="D978" s="451">
        <v>0</v>
      </c>
      <c r="E978" s="353" t="str">
        <f t="shared" si="49"/>
        <v/>
      </c>
      <c r="F978" s="452" t="str">
        <f t="shared" si="50"/>
        <v>否</v>
      </c>
      <c r="G978" s="197" t="str">
        <f t="shared" si="51"/>
        <v>项</v>
      </c>
    </row>
    <row r="979" ht="36" customHeight="1" spans="1:7">
      <c r="A979" s="222">
        <v>21403</v>
      </c>
      <c r="B979" s="217" t="s">
        <v>890</v>
      </c>
      <c r="C979" s="451">
        <f>SUM(C980:C988)</f>
        <v>0</v>
      </c>
      <c r="D979" s="451">
        <f>SUM(D980:D988)</f>
        <v>0</v>
      </c>
      <c r="E979" s="353" t="str">
        <f t="shared" ref="E979:E1042" si="52">IF(C979&gt;0,D979/C979-1,IF(C979&lt;0,-(D979/C979-1),""))</f>
        <v/>
      </c>
      <c r="F979" s="452" t="str">
        <f t="shared" si="50"/>
        <v>否</v>
      </c>
      <c r="G979" s="197" t="str">
        <f t="shared" si="51"/>
        <v>款</v>
      </c>
    </row>
    <row r="980" s="248" customFormat="1" ht="36" customHeight="1" spans="1:7">
      <c r="A980" s="222">
        <v>2140301</v>
      </c>
      <c r="B980" s="217" t="s">
        <v>138</v>
      </c>
      <c r="C980" s="453">
        <v>0</v>
      </c>
      <c r="D980" s="451">
        <v>0</v>
      </c>
      <c r="E980" s="353" t="str">
        <f t="shared" si="52"/>
        <v/>
      </c>
      <c r="F980" s="452" t="str">
        <f t="shared" si="50"/>
        <v>否</v>
      </c>
      <c r="G980" s="197" t="str">
        <f t="shared" si="51"/>
        <v>项</v>
      </c>
    </row>
    <row r="981" s="248" customFormat="1" ht="36" customHeight="1" spans="1:7">
      <c r="A981" s="222">
        <v>2140302</v>
      </c>
      <c r="B981" s="217" t="s">
        <v>139</v>
      </c>
      <c r="C981" s="453">
        <v>0</v>
      </c>
      <c r="D981" s="451">
        <v>0</v>
      </c>
      <c r="E981" s="353" t="str">
        <f t="shared" si="52"/>
        <v/>
      </c>
      <c r="F981" s="452" t="str">
        <f t="shared" si="50"/>
        <v>否</v>
      </c>
      <c r="G981" s="197" t="str">
        <f t="shared" si="51"/>
        <v>项</v>
      </c>
    </row>
    <row r="982" s="248" customFormat="1" ht="36" customHeight="1" spans="1:7">
      <c r="A982" s="222">
        <v>2140303</v>
      </c>
      <c r="B982" s="217" t="s">
        <v>140</v>
      </c>
      <c r="C982" s="453">
        <v>0</v>
      </c>
      <c r="D982" s="451">
        <v>0</v>
      </c>
      <c r="E982" s="353" t="str">
        <f t="shared" si="52"/>
        <v/>
      </c>
      <c r="F982" s="452" t="str">
        <f t="shared" si="50"/>
        <v>否</v>
      </c>
      <c r="G982" s="197" t="str">
        <f t="shared" si="51"/>
        <v>项</v>
      </c>
    </row>
    <row r="983" s="248" customFormat="1" ht="36" customHeight="1" spans="1:7">
      <c r="A983" s="222">
        <v>2140304</v>
      </c>
      <c r="B983" s="217" t="s">
        <v>891</v>
      </c>
      <c r="C983" s="453">
        <v>0</v>
      </c>
      <c r="D983" s="451">
        <v>0</v>
      </c>
      <c r="E983" s="353" t="str">
        <f t="shared" si="52"/>
        <v/>
      </c>
      <c r="F983" s="452" t="str">
        <f t="shared" si="50"/>
        <v>否</v>
      </c>
      <c r="G983" s="197" t="str">
        <f t="shared" si="51"/>
        <v>项</v>
      </c>
    </row>
    <row r="984" s="248" customFormat="1" ht="36" customHeight="1" spans="1:7">
      <c r="A984" s="222">
        <v>2140305</v>
      </c>
      <c r="B984" s="217" t="s">
        <v>892</v>
      </c>
      <c r="C984" s="453">
        <v>0</v>
      </c>
      <c r="D984" s="451">
        <v>0</v>
      </c>
      <c r="E984" s="353" t="str">
        <f t="shared" si="52"/>
        <v/>
      </c>
      <c r="F984" s="452" t="str">
        <f t="shared" si="50"/>
        <v>否</v>
      </c>
      <c r="G984" s="197" t="str">
        <f t="shared" si="51"/>
        <v>项</v>
      </c>
    </row>
    <row r="985" s="248" customFormat="1" ht="36" customHeight="1" spans="1:7">
      <c r="A985" s="222">
        <v>2140306</v>
      </c>
      <c r="B985" s="217" t="s">
        <v>893</v>
      </c>
      <c r="C985" s="453">
        <v>0</v>
      </c>
      <c r="D985" s="451">
        <v>0</v>
      </c>
      <c r="E985" s="353" t="str">
        <f t="shared" si="52"/>
        <v/>
      </c>
      <c r="F985" s="452" t="str">
        <f t="shared" si="50"/>
        <v>否</v>
      </c>
      <c r="G985" s="197" t="str">
        <f t="shared" si="51"/>
        <v>项</v>
      </c>
    </row>
    <row r="986" s="248" customFormat="1" ht="36" customHeight="1" spans="1:7">
      <c r="A986" s="222">
        <v>2140307</v>
      </c>
      <c r="B986" s="217" t="s">
        <v>894</v>
      </c>
      <c r="C986" s="453">
        <v>0</v>
      </c>
      <c r="D986" s="451">
        <v>0</v>
      </c>
      <c r="E986" s="353" t="str">
        <f t="shared" si="52"/>
        <v/>
      </c>
      <c r="F986" s="452" t="str">
        <f t="shared" si="50"/>
        <v>否</v>
      </c>
      <c r="G986" s="197" t="str">
        <f t="shared" si="51"/>
        <v>项</v>
      </c>
    </row>
    <row r="987" s="248" customFormat="1" ht="36" customHeight="1" spans="1:7">
      <c r="A987" s="222">
        <v>2140308</v>
      </c>
      <c r="B987" s="217" t="s">
        <v>895</v>
      </c>
      <c r="C987" s="453">
        <v>0</v>
      </c>
      <c r="D987" s="451">
        <v>0</v>
      </c>
      <c r="E987" s="353" t="str">
        <f t="shared" si="52"/>
        <v/>
      </c>
      <c r="F987" s="452" t="str">
        <f t="shared" si="50"/>
        <v>否</v>
      </c>
      <c r="G987" s="197" t="str">
        <f t="shared" si="51"/>
        <v>项</v>
      </c>
    </row>
    <row r="988" s="248" customFormat="1" ht="36" customHeight="1" spans="1:7">
      <c r="A988" s="222">
        <v>2140399</v>
      </c>
      <c r="B988" s="217" t="s">
        <v>896</v>
      </c>
      <c r="C988" s="453">
        <v>0</v>
      </c>
      <c r="D988" s="451">
        <v>0</v>
      </c>
      <c r="E988" s="353" t="str">
        <f t="shared" si="52"/>
        <v/>
      </c>
      <c r="F988" s="452" t="str">
        <f t="shared" si="50"/>
        <v>否</v>
      </c>
      <c r="G988" s="197" t="str">
        <f t="shared" si="51"/>
        <v>项</v>
      </c>
    </row>
    <row r="989" ht="36" customHeight="1" spans="1:7">
      <c r="A989" s="222">
        <v>21404</v>
      </c>
      <c r="B989" s="227" t="s">
        <v>1627</v>
      </c>
      <c r="C989" s="451">
        <f>SUM(C990:C993)</f>
        <v>0</v>
      </c>
      <c r="D989" s="451">
        <f>SUM(D990:D993)</f>
        <v>0</v>
      </c>
      <c r="E989" s="353" t="str">
        <f t="shared" si="52"/>
        <v/>
      </c>
      <c r="F989" s="452" t="str">
        <f t="shared" si="50"/>
        <v>否</v>
      </c>
      <c r="G989" s="197" t="str">
        <f t="shared" si="51"/>
        <v>款</v>
      </c>
    </row>
    <row r="990" s="248" customFormat="1" ht="36" customHeight="1" spans="1:7">
      <c r="A990" s="222">
        <v>2140401</v>
      </c>
      <c r="B990" s="227" t="s">
        <v>1628</v>
      </c>
      <c r="C990" s="453">
        <v>0</v>
      </c>
      <c r="D990" s="451">
        <v>0</v>
      </c>
      <c r="E990" s="353" t="str">
        <f t="shared" si="52"/>
        <v/>
      </c>
      <c r="F990" s="452" t="str">
        <f t="shared" si="50"/>
        <v>否</v>
      </c>
      <c r="G990" s="197" t="str">
        <f t="shared" si="51"/>
        <v>项</v>
      </c>
    </row>
    <row r="991" s="248" customFormat="1" ht="36" customHeight="1" spans="1:7">
      <c r="A991" s="222">
        <v>2140402</v>
      </c>
      <c r="B991" s="227" t="s">
        <v>1629</v>
      </c>
      <c r="C991" s="453">
        <v>0</v>
      </c>
      <c r="D991" s="451">
        <v>0</v>
      </c>
      <c r="E991" s="353" t="str">
        <f t="shared" si="52"/>
        <v/>
      </c>
      <c r="F991" s="452" t="str">
        <f t="shared" si="50"/>
        <v>否</v>
      </c>
      <c r="G991" s="197" t="str">
        <f t="shared" si="51"/>
        <v>项</v>
      </c>
    </row>
    <row r="992" s="248" customFormat="1" ht="36" customHeight="1" spans="1:7">
      <c r="A992" s="222">
        <v>2140403</v>
      </c>
      <c r="B992" s="227" t="s">
        <v>1630</v>
      </c>
      <c r="C992" s="453">
        <v>0</v>
      </c>
      <c r="D992" s="451">
        <v>0</v>
      </c>
      <c r="E992" s="353" t="str">
        <f t="shared" si="52"/>
        <v/>
      </c>
      <c r="F992" s="452" t="str">
        <f t="shared" si="50"/>
        <v>否</v>
      </c>
      <c r="G992" s="197" t="str">
        <f t="shared" si="51"/>
        <v>项</v>
      </c>
    </row>
    <row r="993" s="248" customFormat="1" ht="36" customHeight="1" spans="1:7">
      <c r="A993" s="222">
        <v>2140499</v>
      </c>
      <c r="B993" s="227" t="s">
        <v>1631</v>
      </c>
      <c r="C993" s="453">
        <v>0</v>
      </c>
      <c r="D993" s="451">
        <v>0</v>
      </c>
      <c r="E993" s="353" t="str">
        <f t="shared" si="52"/>
        <v/>
      </c>
      <c r="F993" s="452" t="str">
        <f t="shared" si="50"/>
        <v>否</v>
      </c>
      <c r="G993" s="197" t="str">
        <f t="shared" si="51"/>
        <v>项</v>
      </c>
    </row>
    <row r="994" ht="36" customHeight="1" spans="1:7">
      <c r="A994" s="222">
        <v>21405</v>
      </c>
      <c r="B994" s="217" t="s">
        <v>902</v>
      </c>
      <c r="C994" s="451">
        <f>SUM(C995:C1000)</f>
        <v>0</v>
      </c>
      <c r="D994" s="451">
        <f>SUM(D995:D1000)</f>
        <v>0</v>
      </c>
      <c r="E994" s="353" t="str">
        <f t="shared" si="52"/>
        <v/>
      </c>
      <c r="F994" s="452" t="str">
        <f t="shared" si="50"/>
        <v>否</v>
      </c>
      <c r="G994" s="197" t="str">
        <f t="shared" si="51"/>
        <v>款</v>
      </c>
    </row>
    <row r="995" s="248" customFormat="1" ht="36" customHeight="1" spans="1:7">
      <c r="A995" s="222">
        <v>2140501</v>
      </c>
      <c r="B995" s="217" t="s">
        <v>138</v>
      </c>
      <c r="C995" s="453">
        <v>0</v>
      </c>
      <c r="D995" s="451">
        <v>0</v>
      </c>
      <c r="E995" s="353" t="str">
        <f t="shared" si="52"/>
        <v/>
      </c>
      <c r="F995" s="452" t="str">
        <f t="shared" si="50"/>
        <v>否</v>
      </c>
      <c r="G995" s="197" t="str">
        <f t="shared" si="51"/>
        <v>项</v>
      </c>
    </row>
    <row r="996" s="248" customFormat="1" ht="36" customHeight="1" spans="1:7">
      <c r="A996" s="222">
        <v>2140502</v>
      </c>
      <c r="B996" s="217" t="s">
        <v>139</v>
      </c>
      <c r="C996" s="453">
        <v>0</v>
      </c>
      <c r="D996" s="451">
        <v>0</v>
      </c>
      <c r="E996" s="353" t="str">
        <f t="shared" si="52"/>
        <v/>
      </c>
      <c r="F996" s="452" t="str">
        <f t="shared" si="50"/>
        <v>否</v>
      </c>
      <c r="G996" s="197" t="str">
        <f t="shared" si="51"/>
        <v>项</v>
      </c>
    </row>
    <row r="997" s="248" customFormat="1" ht="36" customHeight="1" spans="1:7">
      <c r="A997" s="222">
        <v>2140503</v>
      </c>
      <c r="B997" s="217" t="s">
        <v>140</v>
      </c>
      <c r="C997" s="453">
        <v>0</v>
      </c>
      <c r="D997" s="451">
        <v>0</v>
      </c>
      <c r="E997" s="353" t="str">
        <f t="shared" si="52"/>
        <v/>
      </c>
      <c r="F997" s="452" t="str">
        <f t="shared" si="50"/>
        <v>否</v>
      </c>
      <c r="G997" s="197" t="str">
        <f t="shared" si="51"/>
        <v>项</v>
      </c>
    </row>
    <row r="998" s="248" customFormat="1" ht="36" customHeight="1" spans="1:7">
      <c r="A998" s="222">
        <v>2140504</v>
      </c>
      <c r="B998" s="217" t="s">
        <v>888</v>
      </c>
      <c r="C998" s="453">
        <v>0</v>
      </c>
      <c r="D998" s="451">
        <v>0</v>
      </c>
      <c r="E998" s="353" t="str">
        <f t="shared" si="52"/>
        <v/>
      </c>
      <c r="F998" s="452" t="str">
        <f t="shared" si="50"/>
        <v>否</v>
      </c>
      <c r="G998" s="197" t="str">
        <f t="shared" si="51"/>
        <v>项</v>
      </c>
    </row>
    <row r="999" s="248" customFormat="1" ht="36" customHeight="1" spans="1:7">
      <c r="A999" s="222">
        <v>2140505</v>
      </c>
      <c r="B999" s="217" t="s">
        <v>903</v>
      </c>
      <c r="C999" s="453">
        <v>0</v>
      </c>
      <c r="D999" s="451">
        <v>0</v>
      </c>
      <c r="E999" s="353" t="str">
        <f t="shared" si="52"/>
        <v/>
      </c>
      <c r="F999" s="452" t="str">
        <f t="shared" si="50"/>
        <v>否</v>
      </c>
      <c r="G999" s="197" t="str">
        <f t="shared" si="51"/>
        <v>项</v>
      </c>
    </row>
    <row r="1000" s="248" customFormat="1" ht="36" customHeight="1" spans="1:7">
      <c r="A1000" s="222">
        <v>2140599</v>
      </c>
      <c r="B1000" s="217" t="s">
        <v>904</v>
      </c>
      <c r="C1000" s="453">
        <v>0</v>
      </c>
      <c r="D1000" s="451">
        <v>0</v>
      </c>
      <c r="E1000" s="353" t="str">
        <f t="shared" si="52"/>
        <v/>
      </c>
      <c r="F1000" s="452" t="str">
        <f t="shared" si="50"/>
        <v>否</v>
      </c>
      <c r="G1000" s="197" t="str">
        <f t="shared" si="51"/>
        <v>项</v>
      </c>
    </row>
    <row r="1001" ht="36" customHeight="1" spans="1:7">
      <c r="A1001" s="222">
        <v>21406</v>
      </c>
      <c r="B1001" s="217" t="s">
        <v>905</v>
      </c>
      <c r="C1001" s="453">
        <f>SUM(C1002:C1005)</f>
        <v>500</v>
      </c>
      <c r="D1001" s="454">
        <f>SUM(D1002:D1005)</f>
        <v>100</v>
      </c>
      <c r="E1001" s="353">
        <f t="shared" si="52"/>
        <v>-0.8</v>
      </c>
      <c r="F1001" s="452" t="str">
        <f t="shared" si="50"/>
        <v>是</v>
      </c>
      <c r="G1001" s="197" t="str">
        <f t="shared" si="51"/>
        <v>款</v>
      </c>
    </row>
    <row r="1002" s="248" customFormat="1" ht="36" customHeight="1" spans="1:7">
      <c r="A1002" s="222">
        <v>2140601</v>
      </c>
      <c r="B1002" s="217" t="s">
        <v>906</v>
      </c>
      <c r="C1002" s="453">
        <v>500</v>
      </c>
      <c r="D1002" s="454">
        <v>100</v>
      </c>
      <c r="E1002" s="353">
        <f t="shared" si="52"/>
        <v>-0.8</v>
      </c>
      <c r="F1002" s="452" t="str">
        <f t="shared" si="50"/>
        <v>是</v>
      </c>
      <c r="G1002" s="197" t="str">
        <f t="shared" si="51"/>
        <v>项</v>
      </c>
    </row>
    <row r="1003" s="248" customFormat="1" ht="36" customHeight="1" spans="1:7">
      <c r="A1003" s="222">
        <v>2140602</v>
      </c>
      <c r="B1003" s="217" t="s">
        <v>907</v>
      </c>
      <c r="C1003" s="453">
        <v>0</v>
      </c>
      <c r="D1003" s="451">
        <v>0</v>
      </c>
      <c r="E1003" s="353" t="str">
        <f t="shared" si="52"/>
        <v/>
      </c>
      <c r="F1003" s="452" t="str">
        <f t="shared" si="50"/>
        <v>否</v>
      </c>
      <c r="G1003" s="197" t="str">
        <f t="shared" si="51"/>
        <v>项</v>
      </c>
    </row>
    <row r="1004" s="248" customFormat="1" ht="36" customHeight="1" spans="1:7">
      <c r="A1004" s="222">
        <v>2140603</v>
      </c>
      <c r="B1004" s="217" t="s">
        <v>908</v>
      </c>
      <c r="C1004" s="453">
        <v>0</v>
      </c>
      <c r="D1004" s="451">
        <v>0</v>
      </c>
      <c r="E1004" s="353" t="str">
        <f t="shared" si="52"/>
        <v/>
      </c>
      <c r="F1004" s="452" t="str">
        <f t="shared" si="50"/>
        <v>否</v>
      </c>
      <c r="G1004" s="197" t="str">
        <f t="shared" si="51"/>
        <v>项</v>
      </c>
    </row>
    <row r="1005" s="248" customFormat="1" ht="36" customHeight="1" spans="1:7">
      <c r="A1005" s="222">
        <v>2140699</v>
      </c>
      <c r="B1005" s="217" t="s">
        <v>909</v>
      </c>
      <c r="C1005" s="453">
        <v>0</v>
      </c>
      <c r="D1005" s="451">
        <v>0</v>
      </c>
      <c r="E1005" s="353" t="str">
        <f t="shared" si="52"/>
        <v/>
      </c>
      <c r="F1005" s="452" t="str">
        <f t="shared" si="50"/>
        <v>否</v>
      </c>
      <c r="G1005" s="197" t="str">
        <f t="shared" si="51"/>
        <v>项</v>
      </c>
    </row>
    <row r="1006" ht="36" customHeight="1" spans="1:7">
      <c r="A1006" s="222">
        <v>21499</v>
      </c>
      <c r="B1006" s="217" t="s">
        <v>910</v>
      </c>
      <c r="C1006" s="451">
        <f>SUM(C1007:C1008)</f>
        <v>0</v>
      </c>
      <c r="D1006" s="451">
        <f>SUM(D1007:D1008)</f>
        <v>0</v>
      </c>
      <c r="E1006" s="353" t="str">
        <f t="shared" si="52"/>
        <v/>
      </c>
      <c r="F1006" s="452" t="str">
        <f t="shared" si="50"/>
        <v>否</v>
      </c>
      <c r="G1006" s="197" t="str">
        <f t="shared" si="51"/>
        <v>款</v>
      </c>
    </row>
    <row r="1007" s="248" customFormat="1" ht="36" customHeight="1" spans="1:7">
      <c r="A1007" s="222">
        <v>2149901</v>
      </c>
      <c r="B1007" s="217" t="s">
        <v>911</v>
      </c>
      <c r="C1007" s="453">
        <v>0</v>
      </c>
      <c r="D1007" s="451">
        <v>0</v>
      </c>
      <c r="E1007" s="353" t="str">
        <f t="shared" si="52"/>
        <v/>
      </c>
      <c r="F1007" s="452" t="str">
        <f t="shared" si="50"/>
        <v>否</v>
      </c>
      <c r="G1007" s="197" t="str">
        <f t="shared" si="51"/>
        <v>项</v>
      </c>
    </row>
    <row r="1008" s="248" customFormat="1" ht="36" customHeight="1" spans="1:7">
      <c r="A1008" s="222">
        <v>2149999</v>
      </c>
      <c r="B1008" s="217" t="s">
        <v>912</v>
      </c>
      <c r="C1008" s="453">
        <v>0</v>
      </c>
      <c r="D1008" s="451">
        <v>0</v>
      </c>
      <c r="E1008" s="353" t="str">
        <f t="shared" si="52"/>
        <v/>
      </c>
      <c r="F1008" s="452" t="str">
        <f t="shared" si="50"/>
        <v>否</v>
      </c>
      <c r="G1008" s="197" t="str">
        <f t="shared" si="51"/>
        <v>项</v>
      </c>
    </row>
    <row r="1009" ht="36" customHeight="1" spans="1:7">
      <c r="A1009" s="223">
        <v>215</v>
      </c>
      <c r="B1009" s="211" t="s">
        <v>103</v>
      </c>
      <c r="C1009" s="451">
        <f>SUM(C1010,C1020,C1036,C1041,C1058,C1065,C1073)</f>
        <v>50</v>
      </c>
      <c r="D1009" s="382">
        <f>SUM(D1010,D1020,D1036,D1041,D1058,D1065,D1073)</f>
        <v>454</v>
      </c>
      <c r="E1009" s="351">
        <f t="shared" si="52"/>
        <v>8.08</v>
      </c>
      <c r="F1009" s="452" t="str">
        <f t="shared" si="50"/>
        <v>是</v>
      </c>
      <c r="G1009" s="197" t="str">
        <f t="shared" si="51"/>
        <v>类</v>
      </c>
    </row>
    <row r="1010" ht="36" customHeight="1" spans="1:7">
      <c r="A1010" s="222">
        <v>21501</v>
      </c>
      <c r="B1010" s="217" t="s">
        <v>913</v>
      </c>
      <c r="C1010" s="451">
        <f>SUM(C1011:C1019)</f>
        <v>0</v>
      </c>
      <c r="D1010" s="451">
        <f>SUM(D1011:D1019)</f>
        <v>0</v>
      </c>
      <c r="E1010" s="353" t="str">
        <f t="shared" si="52"/>
        <v/>
      </c>
      <c r="F1010" s="452" t="str">
        <f t="shared" si="50"/>
        <v>否</v>
      </c>
      <c r="G1010" s="197" t="str">
        <f t="shared" si="51"/>
        <v>款</v>
      </c>
    </row>
    <row r="1011" s="248" customFormat="1" ht="36" customHeight="1" spans="1:7">
      <c r="A1011" s="222">
        <v>2150101</v>
      </c>
      <c r="B1011" s="217" t="s">
        <v>138</v>
      </c>
      <c r="C1011" s="453">
        <v>0</v>
      </c>
      <c r="D1011" s="451">
        <v>0</v>
      </c>
      <c r="E1011" s="353" t="str">
        <f t="shared" si="52"/>
        <v/>
      </c>
      <c r="F1011" s="452" t="str">
        <f t="shared" si="50"/>
        <v>否</v>
      </c>
      <c r="G1011" s="197" t="str">
        <f t="shared" si="51"/>
        <v>项</v>
      </c>
    </row>
    <row r="1012" s="248" customFormat="1" ht="36" customHeight="1" spans="1:7">
      <c r="A1012" s="222">
        <v>2150102</v>
      </c>
      <c r="B1012" s="217" t="s">
        <v>139</v>
      </c>
      <c r="C1012" s="453">
        <v>0</v>
      </c>
      <c r="D1012" s="451">
        <v>0</v>
      </c>
      <c r="E1012" s="353" t="str">
        <f t="shared" si="52"/>
        <v/>
      </c>
      <c r="F1012" s="452" t="str">
        <f t="shared" si="50"/>
        <v>否</v>
      </c>
      <c r="G1012" s="197" t="str">
        <f t="shared" si="51"/>
        <v>项</v>
      </c>
    </row>
    <row r="1013" s="248" customFormat="1" ht="36" customHeight="1" spans="1:7">
      <c r="A1013" s="222">
        <v>2150103</v>
      </c>
      <c r="B1013" s="217" t="s">
        <v>140</v>
      </c>
      <c r="C1013" s="453">
        <v>0</v>
      </c>
      <c r="D1013" s="451">
        <v>0</v>
      </c>
      <c r="E1013" s="353" t="str">
        <f t="shared" si="52"/>
        <v/>
      </c>
      <c r="F1013" s="452" t="str">
        <f t="shared" si="50"/>
        <v>否</v>
      </c>
      <c r="G1013" s="197" t="str">
        <f t="shared" si="51"/>
        <v>项</v>
      </c>
    </row>
    <row r="1014" s="248" customFormat="1" ht="36" customHeight="1" spans="1:7">
      <c r="A1014" s="222">
        <v>2150104</v>
      </c>
      <c r="B1014" s="217" t="s">
        <v>914</v>
      </c>
      <c r="C1014" s="453">
        <v>0</v>
      </c>
      <c r="D1014" s="451">
        <v>0</v>
      </c>
      <c r="E1014" s="353" t="str">
        <f t="shared" si="52"/>
        <v/>
      </c>
      <c r="F1014" s="452" t="str">
        <f t="shared" si="50"/>
        <v>否</v>
      </c>
      <c r="G1014" s="197" t="str">
        <f t="shared" si="51"/>
        <v>项</v>
      </c>
    </row>
    <row r="1015" s="248" customFormat="1" ht="36" customHeight="1" spans="1:7">
      <c r="A1015" s="222">
        <v>2150105</v>
      </c>
      <c r="B1015" s="217" t="s">
        <v>915</v>
      </c>
      <c r="C1015" s="453">
        <v>0</v>
      </c>
      <c r="D1015" s="451">
        <v>0</v>
      </c>
      <c r="E1015" s="353" t="str">
        <f t="shared" si="52"/>
        <v/>
      </c>
      <c r="F1015" s="452" t="str">
        <f t="shared" si="50"/>
        <v>否</v>
      </c>
      <c r="G1015" s="197" t="str">
        <f t="shared" si="51"/>
        <v>项</v>
      </c>
    </row>
    <row r="1016" s="248" customFormat="1" ht="36" customHeight="1" spans="1:7">
      <c r="A1016" s="222">
        <v>2150106</v>
      </c>
      <c r="B1016" s="217" t="s">
        <v>916</v>
      </c>
      <c r="C1016" s="453">
        <v>0</v>
      </c>
      <c r="D1016" s="451">
        <v>0</v>
      </c>
      <c r="E1016" s="353" t="str">
        <f t="shared" si="52"/>
        <v/>
      </c>
      <c r="F1016" s="452" t="str">
        <f t="shared" si="50"/>
        <v>否</v>
      </c>
      <c r="G1016" s="197" t="str">
        <f t="shared" si="51"/>
        <v>项</v>
      </c>
    </row>
    <row r="1017" s="248" customFormat="1" ht="36" customHeight="1" spans="1:7">
      <c r="A1017" s="222">
        <v>2150107</v>
      </c>
      <c r="B1017" s="217" t="s">
        <v>917</v>
      </c>
      <c r="C1017" s="453">
        <v>0</v>
      </c>
      <c r="D1017" s="451">
        <v>0</v>
      </c>
      <c r="E1017" s="353" t="str">
        <f t="shared" si="52"/>
        <v/>
      </c>
      <c r="F1017" s="452" t="str">
        <f t="shared" si="50"/>
        <v>否</v>
      </c>
      <c r="G1017" s="197" t="str">
        <f t="shared" si="51"/>
        <v>项</v>
      </c>
    </row>
    <row r="1018" s="248" customFormat="1" ht="36" customHeight="1" spans="1:7">
      <c r="A1018" s="222">
        <v>2150108</v>
      </c>
      <c r="B1018" s="217" t="s">
        <v>918</v>
      </c>
      <c r="C1018" s="453">
        <v>0</v>
      </c>
      <c r="D1018" s="451">
        <v>0</v>
      </c>
      <c r="E1018" s="353" t="str">
        <f t="shared" si="52"/>
        <v/>
      </c>
      <c r="F1018" s="452" t="str">
        <f t="shared" si="50"/>
        <v>否</v>
      </c>
      <c r="G1018" s="197" t="str">
        <f t="shared" si="51"/>
        <v>项</v>
      </c>
    </row>
    <row r="1019" s="248" customFormat="1" ht="36" customHeight="1" spans="1:7">
      <c r="A1019" s="222">
        <v>2150199</v>
      </c>
      <c r="B1019" s="217" t="s">
        <v>919</v>
      </c>
      <c r="C1019" s="453">
        <v>0</v>
      </c>
      <c r="D1019" s="451">
        <v>0</v>
      </c>
      <c r="E1019" s="353" t="str">
        <f t="shared" si="52"/>
        <v/>
      </c>
      <c r="F1019" s="452" t="str">
        <f t="shared" si="50"/>
        <v>否</v>
      </c>
      <c r="G1019" s="197" t="str">
        <f t="shared" si="51"/>
        <v>项</v>
      </c>
    </row>
    <row r="1020" ht="36" customHeight="1" spans="1:7">
      <c r="A1020" s="222">
        <v>21502</v>
      </c>
      <c r="B1020" s="217" t="s">
        <v>920</v>
      </c>
      <c r="C1020" s="451">
        <f>SUM(C1021:C1035)</f>
        <v>0</v>
      </c>
      <c r="D1020" s="451">
        <f>SUM(D1021:D1035)</f>
        <v>0</v>
      </c>
      <c r="E1020" s="353" t="str">
        <f t="shared" si="52"/>
        <v/>
      </c>
      <c r="F1020" s="452" t="str">
        <f t="shared" si="50"/>
        <v>否</v>
      </c>
      <c r="G1020" s="197" t="str">
        <f t="shared" si="51"/>
        <v>款</v>
      </c>
    </row>
    <row r="1021" s="248" customFormat="1" ht="36" customHeight="1" spans="1:7">
      <c r="A1021" s="222">
        <v>2150201</v>
      </c>
      <c r="B1021" s="217" t="s">
        <v>138</v>
      </c>
      <c r="C1021" s="453">
        <v>0</v>
      </c>
      <c r="D1021" s="451">
        <v>0</v>
      </c>
      <c r="E1021" s="353" t="str">
        <f t="shared" si="52"/>
        <v/>
      </c>
      <c r="F1021" s="452" t="str">
        <f t="shared" si="50"/>
        <v>否</v>
      </c>
      <c r="G1021" s="197" t="str">
        <f t="shared" si="51"/>
        <v>项</v>
      </c>
    </row>
    <row r="1022" s="248" customFormat="1" ht="36" customHeight="1" spans="1:7">
      <c r="A1022" s="222">
        <v>2150202</v>
      </c>
      <c r="B1022" s="217" t="s">
        <v>139</v>
      </c>
      <c r="C1022" s="453">
        <v>0</v>
      </c>
      <c r="D1022" s="451">
        <v>0</v>
      </c>
      <c r="E1022" s="353" t="str">
        <f t="shared" si="52"/>
        <v/>
      </c>
      <c r="F1022" s="452" t="str">
        <f t="shared" si="50"/>
        <v>否</v>
      </c>
      <c r="G1022" s="197" t="str">
        <f t="shared" si="51"/>
        <v>项</v>
      </c>
    </row>
    <row r="1023" s="248" customFormat="1" ht="36" customHeight="1" spans="1:7">
      <c r="A1023" s="222">
        <v>2150203</v>
      </c>
      <c r="B1023" s="217" t="s">
        <v>140</v>
      </c>
      <c r="C1023" s="453">
        <v>0</v>
      </c>
      <c r="D1023" s="451">
        <v>0</v>
      </c>
      <c r="E1023" s="353" t="str">
        <f t="shared" si="52"/>
        <v/>
      </c>
      <c r="F1023" s="452" t="str">
        <f t="shared" si="50"/>
        <v>否</v>
      </c>
      <c r="G1023" s="197" t="str">
        <f t="shared" si="51"/>
        <v>项</v>
      </c>
    </row>
    <row r="1024" s="248" customFormat="1" ht="36" customHeight="1" spans="1:7">
      <c r="A1024" s="222">
        <v>2150204</v>
      </c>
      <c r="B1024" s="217" t="s">
        <v>921</v>
      </c>
      <c r="C1024" s="453">
        <v>0</v>
      </c>
      <c r="D1024" s="451">
        <v>0</v>
      </c>
      <c r="E1024" s="353" t="str">
        <f t="shared" si="52"/>
        <v/>
      </c>
      <c r="F1024" s="452" t="str">
        <f t="shared" si="50"/>
        <v>否</v>
      </c>
      <c r="G1024" s="197" t="str">
        <f t="shared" si="51"/>
        <v>项</v>
      </c>
    </row>
    <row r="1025" s="248" customFormat="1" ht="36" customHeight="1" spans="1:7">
      <c r="A1025" s="222">
        <v>2150205</v>
      </c>
      <c r="B1025" s="217" t="s">
        <v>922</v>
      </c>
      <c r="C1025" s="453">
        <v>0</v>
      </c>
      <c r="D1025" s="451">
        <v>0</v>
      </c>
      <c r="E1025" s="353" t="str">
        <f t="shared" si="52"/>
        <v/>
      </c>
      <c r="F1025" s="452" t="str">
        <f t="shared" si="50"/>
        <v>否</v>
      </c>
      <c r="G1025" s="197" t="str">
        <f t="shared" si="51"/>
        <v>项</v>
      </c>
    </row>
    <row r="1026" s="248" customFormat="1" ht="36" customHeight="1" spans="1:7">
      <c r="A1026" s="222">
        <v>2150206</v>
      </c>
      <c r="B1026" s="217" t="s">
        <v>923</v>
      </c>
      <c r="C1026" s="453">
        <v>0</v>
      </c>
      <c r="D1026" s="451">
        <v>0</v>
      </c>
      <c r="E1026" s="353" t="str">
        <f t="shared" si="52"/>
        <v/>
      </c>
      <c r="F1026" s="452" t="str">
        <f t="shared" si="50"/>
        <v>否</v>
      </c>
      <c r="G1026" s="197" t="str">
        <f t="shared" si="51"/>
        <v>项</v>
      </c>
    </row>
    <row r="1027" s="248" customFormat="1" ht="36" customHeight="1" spans="1:7">
      <c r="A1027" s="222">
        <v>2150207</v>
      </c>
      <c r="B1027" s="217" t="s">
        <v>924</v>
      </c>
      <c r="C1027" s="453">
        <v>0</v>
      </c>
      <c r="D1027" s="451">
        <v>0</v>
      </c>
      <c r="E1027" s="353" t="str">
        <f t="shared" si="52"/>
        <v/>
      </c>
      <c r="F1027" s="452" t="str">
        <f t="shared" si="50"/>
        <v>否</v>
      </c>
      <c r="G1027" s="197" t="str">
        <f t="shared" si="51"/>
        <v>项</v>
      </c>
    </row>
    <row r="1028" s="248" customFormat="1" ht="36" customHeight="1" spans="1:7">
      <c r="A1028" s="222">
        <v>2150208</v>
      </c>
      <c r="B1028" s="217" t="s">
        <v>925</v>
      </c>
      <c r="C1028" s="453">
        <v>0</v>
      </c>
      <c r="D1028" s="451">
        <v>0</v>
      </c>
      <c r="E1028" s="353" t="str">
        <f t="shared" si="52"/>
        <v/>
      </c>
      <c r="F1028" s="452" t="str">
        <f t="shared" si="50"/>
        <v>否</v>
      </c>
      <c r="G1028" s="197" t="str">
        <f t="shared" si="51"/>
        <v>项</v>
      </c>
    </row>
    <row r="1029" s="248" customFormat="1" ht="36" customHeight="1" spans="1:7">
      <c r="A1029" s="222">
        <v>2150209</v>
      </c>
      <c r="B1029" s="217" t="s">
        <v>926</v>
      </c>
      <c r="C1029" s="453">
        <v>0</v>
      </c>
      <c r="D1029" s="451">
        <v>0</v>
      </c>
      <c r="E1029" s="353" t="str">
        <f t="shared" si="52"/>
        <v/>
      </c>
      <c r="F1029" s="452" t="str">
        <f t="shared" ref="F1029:F1092" si="53">IF(LEN(A1029)=3,"是",IF(B1029&lt;&gt;"",IF(SUM(C1029:D1029)&lt;&gt;0,"是","否"),"是"))</f>
        <v>否</v>
      </c>
      <c r="G1029" s="197" t="str">
        <f t="shared" ref="G1029:G1092" si="54">IF(LEN(A1029)=3,"类",IF(LEN(A1029)=5,"款","项"))</f>
        <v>项</v>
      </c>
    </row>
    <row r="1030" s="248" customFormat="1" ht="36" customHeight="1" spans="1:7">
      <c r="A1030" s="222">
        <v>2150210</v>
      </c>
      <c r="B1030" s="217" t="s">
        <v>927</v>
      </c>
      <c r="C1030" s="453">
        <v>0</v>
      </c>
      <c r="D1030" s="451">
        <v>0</v>
      </c>
      <c r="E1030" s="353" t="str">
        <f t="shared" si="52"/>
        <v/>
      </c>
      <c r="F1030" s="452" t="str">
        <f t="shared" si="53"/>
        <v>否</v>
      </c>
      <c r="G1030" s="197" t="str">
        <f t="shared" si="54"/>
        <v>项</v>
      </c>
    </row>
    <row r="1031" s="248" customFormat="1" ht="36" customHeight="1" spans="1:7">
      <c r="A1031" s="222">
        <v>2150212</v>
      </c>
      <c r="B1031" s="217" t="s">
        <v>928</v>
      </c>
      <c r="C1031" s="453">
        <v>0</v>
      </c>
      <c r="D1031" s="451">
        <v>0</v>
      </c>
      <c r="E1031" s="353" t="str">
        <f t="shared" si="52"/>
        <v/>
      </c>
      <c r="F1031" s="452" t="str">
        <f t="shared" si="53"/>
        <v>否</v>
      </c>
      <c r="G1031" s="197" t="str">
        <f t="shared" si="54"/>
        <v>项</v>
      </c>
    </row>
    <row r="1032" s="248" customFormat="1" ht="36" customHeight="1" spans="1:7">
      <c r="A1032" s="222">
        <v>2150213</v>
      </c>
      <c r="B1032" s="217" t="s">
        <v>929</v>
      </c>
      <c r="C1032" s="453">
        <v>0</v>
      </c>
      <c r="D1032" s="451">
        <v>0</v>
      </c>
      <c r="E1032" s="353" t="str">
        <f t="shared" si="52"/>
        <v/>
      </c>
      <c r="F1032" s="452" t="str">
        <f t="shared" si="53"/>
        <v>否</v>
      </c>
      <c r="G1032" s="197" t="str">
        <f t="shared" si="54"/>
        <v>项</v>
      </c>
    </row>
    <row r="1033" s="248" customFormat="1" ht="36" customHeight="1" spans="1:7">
      <c r="A1033" s="222">
        <v>2150214</v>
      </c>
      <c r="B1033" s="217" t="s">
        <v>930</v>
      </c>
      <c r="C1033" s="453">
        <v>0</v>
      </c>
      <c r="D1033" s="451">
        <v>0</v>
      </c>
      <c r="E1033" s="353" t="str">
        <f t="shared" si="52"/>
        <v/>
      </c>
      <c r="F1033" s="452" t="str">
        <f t="shared" si="53"/>
        <v>否</v>
      </c>
      <c r="G1033" s="197" t="str">
        <f t="shared" si="54"/>
        <v>项</v>
      </c>
    </row>
    <row r="1034" s="248" customFormat="1" ht="36" customHeight="1" spans="1:7">
      <c r="A1034" s="222">
        <v>2150215</v>
      </c>
      <c r="B1034" s="217" t="s">
        <v>931</v>
      </c>
      <c r="C1034" s="453">
        <v>0</v>
      </c>
      <c r="D1034" s="451">
        <v>0</v>
      </c>
      <c r="E1034" s="353" t="str">
        <f t="shared" si="52"/>
        <v/>
      </c>
      <c r="F1034" s="452" t="str">
        <f t="shared" si="53"/>
        <v>否</v>
      </c>
      <c r="G1034" s="197" t="str">
        <f t="shared" si="54"/>
        <v>项</v>
      </c>
    </row>
    <row r="1035" s="248" customFormat="1" ht="36" customHeight="1" spans="1:7">
      <c r="A1035" s="222">
        <v>2150299</v>
      </c>
      <c r="B1035" s="217" t="s">
        <v>932</v>
      </c>
      <c r="C1035" s="453">
        <v>0</v>
      </c>
      <c r="D1035" s="451">
        <v>0</v>
      </c>
      <c r="E1035" s="353" t="str">
        <f t="shared" si="52"/>
        <v/>
      </c>
      <c r="F1035" s="452" t="str">
        <f t="shared" si="53"/>
        <v>否</v>
      </c>
      <c r="G1035" s="197" t="str">
        <f t="shared" si="54"/>
        <v>项</v>
      </c>
    </row>
    <row r="1036" ht="36" customHeight="1" spans="1:7">
      <c r="A1036" s="222">
        <v>21503</v>
      </c>
      <c r="B1036" s="217" t="s">
        <v>933</v>
      </c>
      <c r="C1036" s="451">
        <f>SUM(C1037:C1040)</f>
        <v>0</v>
      </c>
      <c r="D1036" s="451">
        <f>SUM(D1037:D1040)</f>
        <v>0</v>
      </c>
      <c r="E1036" s="353" t="str">
        <f t="shared" si="52"/>
        <v/>
      </c>
      <c r="F1036" s="452" t="str">
        <f t="shared" si="53"/>
        <v>否</v>
      </c>
      <c r="G1036" s="197" t="str">
        <f t="shared" si="54"/>
        <v>款</v>
      </c>
    </row>
    <row r="1037" s="248" customFormat="1" ht="36" customHeight="1" spans="1:7">
      <c r="A1037" s="222">
        <v>2150301</v>
      </c>
      <c r="B1037" s="217" t="s">
        <v>138</v>
      </c>
      <c r="C1037" s="453">
        <v>0</v>
      </c>
      <c r="D1037" s="451">
        <v>0</v>
      </c>
      <c r="E1037" s="353" t="str">
        <f t="shared" si="52"/>
        <v/>
      </c>
      <c r="F1037" s="452" t="str">
        <f t="shared" si="53"/>
        <v>否</v>
      </c>
      <c r="G1037" s="197" t="str">
        <f t="shared" si="54"/>
        <v>项</v>
      </c>
    </row>
    <row r="1038" s="248" customFormat="1" ht="36" customHeight="1" spans="1:7">
      <c r="A1038" s="222">
        <v>2150302</v>
      </c>
      <c r="B1038" s="217" t="s">
        <v>139</v>
      </c>
      <c r="C1038" s="453">
        <v>0</v>
      </c>
      <c r="D1038" s="451">
        <v>0</v>
      </c>
      <c r="E1038" s="353" t="str">
        <f t="shared" si="52"/>
        <v/>
      </c>
      <c r="F1038" s="452" t="str">
        <f t="shared" si="53"/>
        <v>否</v>
      </c>
      <c r="G1038" s="197" t="str">
        <f t="shared" si="54"/>
        <v>项</v>
      </c>
    </row>
    <row r="1039" s="248" customFormat="1" ht="36" customHeight="1" spans="1:7">
      <c r="A1039" s="222">
        <v>2150303</v>
      </c>
      <c r="B1039" s="217" t="s">
        <v>140</v>
      </c>
      <c r="C1039" s="453">
        <v>0</v>
      </c>
      <c r="D1039" s="451">
        <v>0</v>
      </c>
      <c r="E1039" s="353" t="str">
        <f t="shared" si="52"/>
        <v/>
      </c>
      <c r="F1039" s="452" t="str">
        <f t="shared" si="53"/>
        <v>否</v>
      </c>
      <c r="G1039" s="197" t="str">
        <f t="shared" si="54"/>
        <v>项</v>
      </c>
    </row>
    <row r="1040" s="248" customFormat="1" ht="36" customHeight="1" spans="1:7">
      <c r="A1040" s="222">
        <v>2150399</v>
      </c>
      <c r="B1040" s="217" t="s">
        <v>934</v>
      </c>
      <c r="C1040" s="453">
        <v>0</v>
      </c>
      <c r="D1040" s="451">
        <v>0</v>
      </c>
      <c r="E1040" s="353" t="str">
        <f t="shared" si="52"/>
        <v/>
      </c>
      <c r="F1040" s="452" t="str">
        <f t="shared" si="53"/>
        <v>否</v>
      </c>
      <c r="G1040" s="197" t="str">
        <f t="shared" si="54"/>
        <v>项</v>
      </c>
    </row>
    <row r="1041" ht="36" customHeight="1" spans="1:7">
      <c r="A1041" s="222">
        <v>21505</v>
      </c>
      <c r="B1041" s="217" t="s">
        <v>935</v>
      </c>
      <c r="C1041" s="453">
        <f>SUM(C1042:C1057)</f>
        <v>50</v>
      </c>
      <c r="D1041" s="454">
        <f>SUM(D1042:D1057)</f>
        <v>454</v>
      </c>
      <c r="E1041" s="353">
        <f t="shared" si="52"/>
        <v>8.08</v>
      </c>
      <c r="F1041" s="452" t="str">
        <f t="shared" si="53"/>
        <v>是</v>
      </c>
      <c r="G1041" s="197" t="str">
        <f t="shared" si="54"/>
        <v>款</v>
      </c>
    </row>
    <row r="1042" s="248" customFormat="1" ht="36" customHeight="1" spans="1:7">
      <c r="A1042" s="222">
        <v>2150501</v>
      </c>
      <c r="B1042" s="217" t="s">
        <v>138</v>
      </c>
      <c r="C1042" s="453">
        <v>0</v>
      </c>
      <c r="D1042" s="454">
        <v>306</v>
      </c>
      <c r="E1042" s="353" t="str">
        <f t="shared" si="52"/>
        <v/>
      </c>
      <c r="F1042" s="452" t="str">
        <f t="shared" si="53"/>
        <v>是</v>
      </c>
      <c r="G1042" s="197" t="str">
        <f t="shared" si="54"/>
        <v>项</v>
      </c>
    </row>
    <row r="1043" s="248" customFormat="1" ht="36" customHeight="1" spans="1:7">
      <c r="A1043" s="222">
        <v>2150502</v>
      </c>
      <c r="B1043" s="217" t="s">
        <v>139</v>
      </c>
      <c r="C1043" s="453">
        <v>0</v>
      </c>
      <c r="D1043" s="454">
        <v>30</v>
      </c>
      <c r="E1043" s="353" t="str">
        <f t="shared" ref="E1043:E1106" si="55">IF(C1043&gt;0,D1043/C1043-1,IF(C1043&lt;0,-(D1043/C1043-1),""))</f>
        <v/>
      </c>
      <c r="F1043" s="452" t="str">
        <f t="shared" si="53"/>
        <v>是</v>
      </c>
      <c r="G1043" s="197" t="str">
        <f t="shared" si="54"/>
        <v>项</v>
      </c>
    </row>
    <row r="1044" s="248" customFormat="1" ht="36" customHeight="1" spans="1:7">
      <c r="A1044" s="222">
        <v>2150503</v>
      </c>
      <c r="B1044" s="217" t="s">
        <v>140</v>
      </c>
      <c r="C1044" s="453">
        <v>0</v>
      </c>
      <c r="D1044" s="451">
        <v>0</v>
      </c>
      <c r="E1044" s="353" t="str">
        <f t="shared" si="55"/>
        <v/>
      </c>
      <c r="F1044" s="452" t="str">
        <f t="shared" si="53"/>
        <v>否</v>
      </c>
      <c r="G1044" s="197" t="str">
        <f t="shared" si="54"/>
        <v>项</v>
      </c>
    </row>
    <row r="1045" s="248" customFormat="1" ht="36" customHeight="1" spans="1:7">
      <c r="A1045" s="222">
        <v>2150505</v>
      </c>
      <c r="B1045" s="217" t="s">
        <v>936</v>
      </c>
      <c r="C1045" s="453">
        <v>0</v>
      </c>
      <c r="D1045" s="451">
        <v>0</v>
      </c>
      <c r="E1045" s="353" t="str">
        <f t="shared" si="55"/>
        <v/>
      </c>
      <c r="F1045" s="452" t="str">
        <f t="shared" si="53"/>
        <v>否</v>
      </c>
      <c r="G1045" s="197" t="str">
        <f t="shared" si="54"/>
        <v>项</v>
      </c>
    </row>
    <row r="1046" s="248" customFormat="1" ht="36" customHeight="1" spans="1:7">
      <c r="A1046" s="222">
        <v>2150506</v>
      </c>
      <c r="B1046" s="357" t="s">
        <v>937</v>
      </c>
      <c r="C1046" s="453">
        <v>0</v>
      </c>
      <c r="D1046" s="451"/>
      <c r="E1046" s="353" t="str">
        <f t="shared" si="55"/>
        <v/>
      </c>
      <c r="F1046" s="452" t="str">
        <f t="shared" si="53"/>
        <v>否</v>
      </c>
      <c r="G1046" s="197" t="str">
        <f t="shared" si="54"/>
        <v>项</v>
      </c>
    </row>
    <row r="1047" s="248" customFormat="1" ht="36" customHeight="1" spans="1:7">
      <c r="A1047" s="222">
        <v>2150507</v>
      </c>
      <c r="B1047" s="217" t="s">
        <v>938</v>
      </c>
      <c r="C1047" s="453">
        <v>0</v>
      </c>
      <c r="D1047" s="451">
        <v>0</v>
      </c>
      <c r="E1047" s="353" t="str">
        <f t="shared" si="55"/>
        <v/>
      </c>
      <c r="F1047" s="452" t="str">
        <f t="shared" si="53"/>
        <v>否</v>
      </c>
      <c r="G1047" s="197" t="str">
        <f t="shared" si="54"/>
        <v>项</v>
      </c>
    </row>
    <row r="1048" s="248" customFormat="1" ht="36" customHeight="1" spans="1:7">
      <c r="A1048" s="222">
        <v>2150508</v>
      </c>
      <c r="B1048" s="217" t="s">
        <v>1632</v>
      </c>
      <c r="C1048" s="453">
        <v>0</v>
      </c>
      <c r="D1048" s="451">
        <v>0</v>
      </c>
      <c r="E1048" s="353" t="str">
        <f t="shared" si="55"/>
        <v/>
      </c>
      <c r="F1048" s="452" t="str">
        <f t="shared" si="53"/>
        <v>否</v>
      </c>
      <c r="G1048" s="197" t="str">
        <f t="shared" si="54"/>
        <v>项</v>
      </c>
    </row>
    <row r="1049" s="248" customFormat="1" ht="36" customHeight="1" spans="1:7">
      <c r="A1049" s="222">
        <v>2150509</v>
      </c>
      <c r="B1049" s="357" t="s">
        <v>940</v>
      </c>
      <c r="C1049" s="453">
        <v>0</v>
      </c>
      <c r="D1049" s="451"/>
      <c r="E1049" s="353" t="str">
        <f t="shared" si="55"/>
        <v/>
      </c>
      <c r="F1049" s="452" t="str">
        <f t="shared" si="53"/>
        <v>否</v>
      </c>
      <c r="G1049" s="197" t="str">
        <f t="shared" si="54"/>
        <v>项</v>
      </c>
    </row>
    <row r="1050" s="248" customFormat="1" ht="36" customHeight="1" spans="1:7">
      <c r="A1050" s="222">
        <v>2150510</v>
      </c>
      <c r="B1050" s="357" t="s">
        <v>941</v>
      </c>
      <c r="C1050" s="453">
        <v>0</v>
      </c>
      <c r="D1050" s="451"/>
      <c r="E1050" s="353" t="str">
        <f t="shared" si="55"/>
        <v/>
      </c>
      <c r="F1050" s="452" t="str">
        <f t="shared" si="53"/>
        <v>否</v>
      </c>
      <c r="G1050" s="197" t="str">
        <f t="shared" si="54"/>
        <v>项</v>
      </c>
    </row>
    <row r="1051" s="248" customFormat="1" ht="36" customHeight="1" spans="1:7">
      <c r="A1051" s="222">
        <v>2150511</v>
      </c>
      <c r="B1051" s="357" t="s">
        <v>942</v>
      </c>
      <c r="C1051" s="453">
        <v>0</v>
      </c>
      <c r="D1051" s="451"/>
      <c r="E1051" s="353" t="str">
        <f t="shared" si="55"/>
        <v/>
      </c>
      <c r="F1051" s="452" t="str">
        <f t="shared" si="53"/>
        <v>否</v>
      </c>
      <c r="G1051" s="197" t="str">
        <f t="shared" si="54"/>
        <v>项</v>
      </c>
    </row>
    <row r="1052" s="248" customFormat="1" ht="36" customHeight="1" spans="1:7">
      <c r="A1052" s="222">
        <v>2150513</v>
      </c>
      <c r="B1052" s="357" t="s">
        <v>943</v>
      </c>
      <c r="C1052" s="453">
        <v>0</v>
      </c>
      <c r="D1052" s="451"/>
      <c r="E1052" s="353" t="str">
        <f t="shared" si="55"/>
        <v/>
      </c>
      <c r="F1052" s="452" t="str">
        <f t="shared" si="53"/>
        <v>否</v>
      </c>
      <c r="G1052" s="197" t="str">
        <f t="shared" si="54"/>
        <v>项</v>
      </c>
    </row>
    <row r="1053" s="248" customFormat="1" ht="36" customHeight="1" spans="1:7">
      <c r="A1053" s="222">
        <v>2150515</v>
      </c>
      <c r="B1053" s="357" t="s">
        <v>944</v>
      </c>
      <c r="C1053" s="453">
        <v>0</v>
      </c>
      <c r="D1053" s="451"/>
      <c r="E1053" s="353" t="str">
        <f t="shared" si="55"/>
        <v/>
      </c>
      <c r="F1053" s="452" t="str">
        <f t="shared" si="53"/>
        <v>否</v>
      </c>
      <c r="G1053" s="197" t="str">
        <f t="shared" si="54"/>
        <v>项</v>
      </c>
    </row>
    <row r="1054" s="248" customFormat="1" ht="36" customHeight="1" spans="1:7">
      <c r="A1054" s="456">
        <v>2150516</v>
      </c>
      <c r="B1054" s="468" t="s">
        <v>945</v>
      </c>
      <c r="C1054" s="453">
        <v>0</v>
      </c>
      <c r="D1054" s="451">
        <v>0</v>
      </c>
      <c r="E1054" s="353" t="str">
        <f t="shared" si="55"/>
        <v/>
      </c>
      <c r="F1054" s="452" t="str">
        <f t="shared" si="53"/>
        <v>否</v>
      </c>
      <c r="G1054" s="197" t="str">
        <f t="shared" si="54"/>
        <v>项</v>
      </c>
    </row>
    <row r="1055" s="248" customFormat="1" ht="36" customHeight="1" spans="1:7">
      <c r="A1055" s="456">
        <v>2150517</v>
      </c>
      <c r="B1055" s="468" t="s">
        <v>946</v>
      </c>
      <c r="C1055" s="453">
        <v>50</v>
      </c>
      <c r="D1055" s="454">
        <v>110</v>
      </c>
      <c r="E1055" s="353">
        <f t="shared" si="55"/>
        <v>1.2</v>
      </c>
      <c r="F1055" s="452" t="str">
        <f t="shared" si="53"/>
        <v>是</v>
      </c>
      <c r="G1055" s="197" t="str">
        <f t="shared" si="54"/>
        <v>项</v>
      </c>
    </row>
    <row r="1056" s="248" customFormat="1" ht="36" customHeight="1" spans="1:7">
      <c r="A1056" s="456">
        <v>2150550</v>
      </c>
      <c r="B1056" s="468" t="s">
        <v>519</v>
      </c>
      <c r="C1056" s="453">
        <v>0</v>
      </c>
      <c r="D1056" s="451">
        <v>0</v>
      </c>
      <c r="E1056" s="353" t="str">
        <f t="shared" si="55"/>
        <v/>
      </c>
      <c r="F1056" s="452" t="str">
        <f t="shared" si="53"/>
        <v>否</v>
      </c>
      <c r="G1056" s="197" t="str">
        <f t="shared" si="54"/>
        <v>项</v>
      </c>
    </row>
    <row r="1057" s="248" customFormat="1" ht="36" customHeight="1" spans="1:7">
      <c r="A1057" s="222">
        <v>2150599</v>
      </c>
      <c r="B1057" s="217" t="s">
        <v>947</v>
      </c>
      <c r="C1057" s="453">
        <v>0</v>
      </c>
      <c r="D1057" s="454">
        <v>8</v>
      </c>
      <c r="E1057" s="353" t="str">
        <f t="shared" si="55"/>
        <v/>
      </c>
      <c r="F1057" s="452" t="str">
        <f t="shared" si="53"/>
        <v>是</v>
      </c>
      <c r="G1057" s="197" t="str">
        <f t="shared" si="54"/>
        <v>项</v>
      </c>
    </row>
    <row r="1058" ht="36" customHeight="1" spans="1:7">
      <c r="A1058" s="222">
        <v>21507</v>
      </c>
      <c r="B1058" s="217" t="s">
        <v>948</v>
      </c>
      <c r="C1058" s="451">
        <f>SUM(C1059:C1064)</f>
        <v>0</v>
      </c>
      <c r="D1058" s="451">
        <f>SUM(D1059:D1064)</f>
        <v>0</v>
      </c>
      <c r="E1058" s="353" t="str">
        <f t="shared" si="55"/>
        <v/>
      </c>
      <c r="F1058" s="452" t="str">
        <f t="shared" si="53"/>
        <v>否</v>
      </c>
      <c r="G1058" s="197" t="str">
        <f t="shared" si="54"/>
        <v>款</v>
      </c>
    </row>
    <row r="1059" s="248" customFormat="1" ht="36" customHeight="1" spans="1:7">
      <c r="A1059" s="222">
        <v>2150701</v>
      </c>
      <c r="B1059" s="217" t="s">
        <v>138</v>
      </c>
      <c r="C1059" s="453">
        <v>0</v>
      </c>
      <c r="D1059" s="451">
        <v>0</v>
      </c>
      <c r="E1059" s="353" t="str">
        <f t="shared" si="55"/>
        <v/>
      </c>
      <c r="F1059" s="452" t="str">
        <f t="shared" si="53"/>
        <v>否</v>
      </c>
      <c r="G1059" s="197" t="str">
        <f t="shared" si="54"/>
        <v>项</v>
      </c>
    </row>
    <row r="1060" s="248" customFormat="1" ht="36" customHeight="1" spans="1:7">
      <c r="A1060" s="222">
        <v>2150702</v>
      </c>
      <c r="B1060" s="217" t="s">
        <v>139</v>
      </c>
      <c r="C1060" s="453">
        <v>0</v>
      </c>
      <c r="D1060" s="451">
        <v>0</v>
      </c>
      <c r="E1060" s="353" t="str">
        <f t="shared" si="55"/>
        <v/>
      </c>
      <c r="F1060" s="452" t="str">
        <f t="shared" si="53"/>
        <v>否</v>
      </c>
      <c r="G1060" s="197" t="str">
        <f t="shared" si="54"/>
        <v>项</v>
      </c>
    </row>
    <row r="1061" s="248" customFormat="1" ht="36" customHeight="1" spans="1:7">
      <c r="A1061" s="222">
        <v>2150703</v>
      </c>
      <c r="B1061" s="217" t="s">
        <v>140</v>
      </c>
      <c r="C1061" s="453">
        <v>0</v>
      </c>
      <c r="D1061" s="451">
        <v>0</v>
      </c>
      <c r="E1061" s="353" t="str">
        <f t="shared" si="55"/>
        <v/>
      </c>
      <c r="F1061" s="452" t="str">
        <f t="shared" si="53"/>
        <v>否</v>
      </c>
      <c r="G1061" s="197" t="str">
        <f t="shared" si="54"/>
        <v>项</v>
      </c>
    </row>
    <row r="1062" s="248" customFormat="1" ht="36" customHeight="1" spans="1:7">
      <c r="A1062" s="222">
        <v>2150704</v>
      </c>
      <c r="B1062" s="217" t="s">
        <v>949</v>
      </c>
      <c r="C1062" s="453">
        <v>0</v>
      </c>
      <c r="D1062" s="451">
        <v>0</v>
      </c>
      <c r="E1062" s="353" t="str">
        <f t="shared" si="55"/>
        <v/>
      </c>
      <c r="F1062" s="452" t="str">
        <f t="shared" si="53"/>
        <v>否</v>
      </c>
      <c r="G1062" s="197" t="str">
        <f t="shared" si="54"/>
        <v>项</v>
      </c>
    </row>
    <row r="1063" s="248" customFormat="1" ht="36" customHeight="1" spans="1:7">
      <c r="A1063" s="222">
        <v>2150705</v>
      </c>
      <c r="B1063" s="217" t="s">
        <v>950</v>
      </c>
      <c r="C1063" s="453">
        <v>0</v>
      </c>
      <c r="D1063" s="451">
        <v>0</v>
      </c>
      <c r="E1063" s="353" t="str">
        <f t="shared" si="55"/>
        <v/>
      </c>
      <c r="F1063" s="452" t="str">
        <f t="shared" si="53"/>
        <v>否</v>
      </c>
      <c r="G1063" s="197" t="str">
        <f t="shared" si="54"/>
        <v>项</v>
      </c>
    </row>
    <row r="1064" s="248" customFormat="1" ht="36" customHeight="1" spans="1:7">
      <c r="A1064" s="222">
        <v>2150799</v>
      </c>
      <c r="B1064" s="217" t="s">
        <v>951</v>
      </c>
      <c r="C1064" s="453">
        <v>0</v>
      </c>
      <c r="D1064" s="451">
        <v>0</v>
      </c>
      <c r="E1064" s="353" t="str">
        <f t="shared" si="55"/>
        <v/>
      </c>
      <c r="F1064" s="452" t="str">
        <f t="shared" si="53"/>
        <v>否</v>
      </c>
      <c r="G1064" s="197" t="str">
        <f t="shared" si="54"/>
        <v>项</v>
      </c>
    </row>
    <row r="1065" ht="36" customHeight="1" spans="1:7">
      <c r="A1065" s="222">
        <v>21508</v>
      </c>
      <c r="B1065" s="217" t="s">
        <v>952</v>
      </c>
      <c r="C1065" s="451">
        <f>SUM(C1066:C1072)</f>
        <v>0</v>
      </c>
      <c r="D1065" s="451">
        <f>SUM(D1066:D1072)</f>
        <v>0</v>
      </c>
      <c r="E1065" s="353" t="str">
        <f t="shared" si="55"/>
        <v/>
      </c>
      <c r="F1065" s="452" t="str">
        <f t="shared" si="53"/>
        <v>否</v>
      </c>
      <c r="G1065" s="197" t="str">
        <f t="shared" si="54"/>
        <v>款</v>
      </c>
    </row>
    <row r="1066" s="248" customFormat="1" ht="36" customHeight="1" spans="1:7">
      <c r="A1066" s="222">
        <v>2150801</v>
      </c>
      <c r="B1066" s="217" t="s">
        <v>138</v>
      </c>
      <c r="C1066" s="453">
        <v>0</v>
      </c>
      <c r="D1066" s="451">
        <v>0</v>
      </c>
      <c r="E1066" s="353" t="str">
        <f t="shared" si="55"/>
        <v/>
      </c>
      <c r="F1066" s="452" t="str">
        <f t="shared" si="53"/>
        <v>否</v>
      </c>
      <c r="G1066" s="197" t="str">
        <f t="shared" si="54"/>
        <v>项</v>
      </c>
    </row>
    <row r="1067" s="248" customFormat="1" ht="36" customHeight="1" spans="1:7">
      <c r="A1067" s="222">
        <v>2150802</v>
      </c>
      <c r="B1067" s="217" t="s">
        <v>139</v>
      </c>
      <c r="C1067" s="453">
        <v>0</v>
      </c>
      <c r="D1067" s="451">
        <v>0</v>
      </c>
      <c r="E1067" s="353" t="str">
        <f t="shared" si="55"/>
        <v/>
      </c>
      <c r="F1067" s="452" t="str">
        <f t="shared" si="53"/>
        <v>否</v>
      </c>
      <c r="G1067" s="197" t="str">
        <f t="shared" si="54"/>
        <v>项</v>
      </c>
    </row>
    <row r="1068" s="248" customFormat="1" ht="36" customHeight="1" spans="1:7">
      <c r="A1068" s="222">
        <v>2150803</v>
      </c>
      <c r="B1068" s="217" t="s">
        <v>140</v>
      </c>
      <c r="C1068" s="453">
        <v>0</v>
      </c>
      <c r="D1068" s="451">
        <v>0</v>
      </c>
      <c r="E1068" s="353" t="str">
        <f t="shared" si="55"/>
        <v/>
      </c>
      <c r="F1068" s="452" t="str">
        <f t="shared" si="53"/>
        <v>否</v>
      </c>
      <c r="G1068" s="197" t="str">
        <f t="shared" si="54"/>
        <v>项</v>
      </c>
    </row>
    <row r="1069" s="248" customFormat="1" ht="36" customHeight="1" spans="1:7">
      <c r="A1069" s="222">
        <v>2150804</v>
      </c>
      <c r="B1069" s="217" t="s">
        <v>953</v>
      </c>
      <c r="C1069" s="453">
        <v>0</v>
      </c>
      <c r="D1069" s="451">
        <v>0</v>
      </c>
      <c r="E1069" s="353" t="str">
        <f t="shared" si="55"/>
        <v/>
      </c>
      <c r="F1069" s="452" t="str">
        <f t="shared" si="53"/>
        <v>否</v>
      </c>
      <c r="G1069" s="197" t="str">
        <f t="shared" si="54"/>
        <v>项</v>
      </c>
    </row>
    <row r="1070" s="248" customFormat="1" ht="36" customHeight="1" spans="1:7">
      <c r="A1070" s="222">
        <v>2150805</v>
      </c>
      <c r="B1070" s="217" t="s">
        <v>954</v>
      </c>
      <c r="C1070" s="453">
        <v>0</v>
      </c>
      <c r="D1070" s="451">
        <v>0</v>
      </c>
      <c r="E1070" s="353" t="str">
        <f t="shared" si="55"/>
        <v/>
      </c>
      <c r="F1070" s="452" t="str">
        <f t="shared" si="53"/>
        <v>否</v>
      </c>
      <c r="G1070" s="197" t="str">
        <f t="shared" si="54"/>
        <v>项</v>
      </c>
    </row>
    <row r="1071" s="248" customFormat="1" ht="36" customHeight="1" spans="1:7">
      <c r="A1071" s="456">
        <v>2150806</v>
      </c>
      <c r="B1071" s="463" t="s">
        <v>955</v>
      </c>
      <c r="C1071" s="453">
        <v>0</v>
      </c>
      <c r="D1071" s="451">
        <v>0</v>
      </c>
      <c r="E1071" s="353" t="str">
        <f t="shared" si="55"/>
        <v/>
      </c>
      <c r="F1071" s="452" t="str">
        <f t="shared" si="53"/>
        <v>否</v>
      </c>
      <c r="G1071" s="197" t="str">
        <f t="shared" si="54"/>
        <v>项</v>
      </c>
    </row>
    <row r="1072" s="248" customFormat="1" ht="36" customHeight="1" spans="1:7">
      <c r="A1072" s="222">
        <v>2150899</v>
      </c>
      <c r="B1072" s="217" t="s">
        <v>956</v>
      </c>
      <c r="C1072" s="453">
        <v>0</v>
      </c>
      <c r="D1072" s="451">
        <v>0</v>
      </c>
      <c r="E1072" s="353" t="str">
        <f t="shared" si="55"/>
        <v/>
      </c>
      <c r="F1072" s="452" t="str">
        <f t="shared" si="53"/>
        <v>否</v>
      </c>
      <c r="G1072" s="197" t="str">
        <f t="shared" si="54"/>
        <v>项</v>
      </c>
    </row>
    <row r="1073" ht="36" customHeight="1" spans="1:7">
      <c r="A1073" s="222">
        <v>21599</v>
      </c>
      <c r="B1073" s="217" t="s">
        <v>1633</v>
      </c>
      <c r="C1073" s="451">
        <f>SUM(C1074:C1078)</f>
        <v>0</v>
      </c>
      <c r="D1073" s="451">
        <f>SUM(D1074:D1078)</f>
        <v>0</v>
      </c>
      <c r="E1073" s="353" t="str">
        <f t="shared" si="55"/>
        <v/>
      </c>
      <c r="F1073" s="452" t="str">
        <f t="shared" si="53"/>
        <v>否</v>
      </c>
      <c r="G1073" s="197" t="str">
        <f t="shared" si="54"/>
        <v>款</v>
      </c>
    </row>
    <row r="1074" s="248" customFormat="1" ht="36" customHeight="1" spans="1:7">
      <c r="A1074" s="222">
        <v>2159901</v>
      </c>
      <c r="B1074" s="217" t="s">
        <v>958</v>
      </c>
      <c r="C1074" s="453">
        <v>0</v>
      </c>
      <c r="D1074" s="451">
        <v>0</v>
      </c>
      <c r="E1074" s="353" t="str">
        <f t="shared" si="55"/>
        <v/>
      </c>
      <c r="F1074" s="452" t="str">
        <f t="shared" si="53"/>
        <v>否</v>
      </c>
      <c r="G1074" s="197" t="str">
        <f t="shared" si="54"/>
        <v>项</v>
      </c>
    </row>
    <row r="1075" s="248" customFormat="1" ht="36" customHeight="1" spans="1:7">
      <c r="A1075" s="222">
        <v>2159904</v>
      </c>
      <c r="B1075" s="217" t="s">
        <v>959</v>
      </c>
      <c r="C1075" s="453">
        <v>0</v>
      </c>
      <c r="D1075" s="451">
        <v>0</v>
      </c>
      <c r="E1075" s="353" t="str">
        <f t="shared" si="55"/>
        <v/>
      </c>
      <c r="F1075" s="452" t="str">
        <f t="shared" si="53"/>
        <v>否</v>
      </c>
      <c r="G1075" s="197" t="str">
        <f t="shared" si="54"/>
        <v>项</v>
      </c>
    </row>
    <row r="1076" s="248" customFormat="1" ht="36" customHeight="1" spans="1:7">
      <c r="A1076" s="222">
        <v>2159905</v>
      </c>
      <c r="B1076" s="217" t="s">
        <v>960</v>
      </c>
      <c r="C1076" s="453">
        <v>0</v>
      </c>
      <c r="D1076" s="451">
        <v>0</v>
      </c>
      <c r="E1076" s="353" t="str">
        <f t="shared" si="55"/>
        <v/>
      </c>
      <c r="F1076" s="452" t="str">
        <f t="shared" si="53"/>
        <v>否</v>
      </c>
      <c r="G1076" s="197" t="str">
        <f t="shared" si="54"/>
        <v>项</v>
      </c>
    </row>
    <row r="1077" s="248" customFormat="1" ht="36" customHeight="1" spans="1:7">
      <c r="A1077" s="222">
        <v>2159906</v>
      </c>
      <c r="B1077" s="217" t="s">
        <v>961</v>
      </c>
      <c r="C1077" s="453">
        <v>0</v>
      </c>
      <c r="D1077" s="451">
        <v>0</v>
      </c>
      <c r="E1077" s="353" t="str">
        <f t="shared" si="55"/>
        <v/>
      </c>
      <c r="F1077" s="452" t="str">
        <f t="shared" si="53"/>
        <v>否</v>
      </c>
      <c r="G1077" s="197" t="str">
        <f t="shared" si="54"/>
        <v>项</v>
      </c>
    </row>
    <row r="1078" s="248" customFormat="1" ht="36" customHeight="1" spans="1:7">
      <c r="A1078" s="222">
        <v>2159999</v>
      </c>
      <c r="B1078" s="217" t="s">
        <v>1634</v>
      </c>
      <c r="C1078" s="453">
        <v>0</v>
      </c>
      <c r="D1078" s="451">
        <v>0</v>
      </c>
      <c r="E1078" s="353" t="str">
        <f t="shared" si="55"/>
        <v/>
      </c>
      <c r="F1078" s="452" t="str">
        <f t="shared" si="53"/>
        <v>否</v>
      </c>
      <c r="G1078" s="197" t="str">
        <f t="shared" si="54"/>
        <v>项</v>
      </c>
    </row>
    <row r="1079" ht="36" customHeight="1" spans="1:7">
      <c r="A1079" s="223">
        <v>216</v>
      </c>
      <c r="B1079" s="211" t="s">
        <v>105</v>
      </c>
      <c r="C1079" s="451">
        <f>SUM(C1080,C1090,C1096)</f>
        <v>1536</v>
      </c>
      <c r="D1079" s="382">
        <f>SUM(D1080,D1090,D1096)</f>
        <v>869</v>
      </c>
      <c r="E1079" s="351">
        <f t="shared" si="55"/>
        <v>-0.434</v>
      </c>
      <c r="F1079" s="452" t="str">
        <f t="shared" si="53"/>
        <v>是</v>
      </c>
      <c r="G1079" s="197" t="str">
        <f t="shared" si="54"/>
        <v>类</v>
      </c>
    </row>
    <row r="1080" ht="36" customHeight="1" spans="1:7">
      <c r="A1080" s="222">
        <v>21602</v>
      </c>
      <c r="B1080" s="217" t="s">
        <v>963</v>
      </c>
      <c r="C1080" s="453">
        <f>SUM(C1081:C1089)</f>
        <v>692</v>
      </c>
      <c r="D1080" s="454">
        <f>SUM(D1081:D1089)</f>
        <v>667</v>
      </c>
      <c r="E1080" s="353">
        <f t="shared" si="55"/>
        <v>-0.036</v>
      </c>
      <c r="F1080" s="452" t="str">
        <f t="shared" si="53"/>
        <v>是</v>
      </c>
      <c r="G1080" s="197" t="str">
        <f t="shared" si="54"/>
        <v>款</v>
      </c>
    </row>
    <row r="1081" s="248" customFormat="1" ht="36" customHeight="1" spans="1:7">
      <c r="A1081" s="222">
        <v>2160201</v>
      </c>
      <c r="B1081" s="217" t="s">
        <v>138</v>
      </c>
      <c r="C1081" s="453">
        <v>161</v>
      </c>
      <c r="D1081" s="454">
        <v>167</v>
      </c>
      <c r="E1081" s="353">
        <f t="shared" si="55"/>
        <v>0.037</v>
      </c>
      <c r="F1081" s="452" t="str">
        <f t="shared" si="53"/>
        <v>是</v>
      </c>
      <c r="G1081" s="197" t="str">
        <f t="shared" si="54"/>
        <v>项</v>
      </c>
    </row>
    <row r="1082" s="248" customFormat="1" ht="36" customHeight="1" spans="1:7">
      <c r="A1082" s="222">
        <v>2160202</v>
      </c>
      <c r="B1082" s="217" t="s">
        <v>139</v>
      </c>
      <c r="C1082" s="453">
        <v>0</v>
      </c>
      <c r="D1082" s="451">
        <v>0</v>
      </c>
      <c r="E1082" s="353" t="str">
        <f t="shared" si="55"/>
        <v/>
      </c>
      <c r="F1082" s="452" t="str">
        <f t="shared" si="53"/>
        <v>否</v>
      </c>
      <c r="G1082" s="197" t="str">
        <f t="shared" si="54"/>
        <v>项</v>
      </c>
    </row>
    <row r="1083" s="248" customFormat="1" ht="36" customHeight="1" spans="1:7">
      <c r="A1083" s="222">
        <v>2160203</v>
      </c>
      <c r="B1083" s="217" t="s">
        <v>140</v>
      </c>
      <c r="C1083" s="453">
        <v>0</v>
      </c>
      <c r="D1083" s="451">
        <v>0</v>
      </c>
      <c r="E1083" s="353" t="str">
        <f t="shared" si="55"/>
        <v/>
      </c>
      <c r="F1083" s="452" t="str">
        <f t="shared" si="53"/>
        <v>否</v>
      </c>
      <c r="G1083" s="197" t="str">
        <f t="shared" si="54"/>
        <v>项</v>
      </c>
    </row>
    <row r="1084" s="248" customFormat="1" ht="36" customHeight="1" spans="1:7">
      <c r="A1084" s="222">
        <v>2160216</v>
      </c>
      <c r="B1084" s="217" t="s">
        <v>964</v>
      </c>
      <c r="C1084" s="453">
        <v>0</v>
      </c>
      <c r="D1084" s="451">
        <v>0</v>
      </c>
      <c r="E1084" s="353" t="str">
        <f t="shared" si="55"/>
        <v/>
      </c>
      <c r="F1084" s="452" t="str">
        <f t="shared" si="53"/>
        <v>否</v>
      </c>
      <c r="G1084" s="197" t="str">
        <f t="shared" si="54"/>
        <v>项</v>
      </c>
    </row>
    <row r="1085" s="248" customFormat="1" ht="36" customHeight="1" spans="1:7">
      <c r="A1085" s="222">
        <v>2160217</v>
      </c>
      <c r="B1085" s="217" t="s">
        <v>965</v>
      </c>
      <c r="C1085" s="453">
        <v>0</v>
      </c>
      <c r="D1085" s="451">
        <v>0</v>
      </c>
      <c r="E1085" s="353" t="str">
        <f t="shared" si="55"/>
        <v/>
      </c>
      <c r="F1085" s="452" t="str">
        <f t="shared" si="53"/>
        <v>否</v>
      </c>
      <c r="G1085" s="197" t="str">
        <f t="shared" si="54"/>
        <v>项</v>
      </c>
    </row>
    <row r="1086" s="248" customFormat="1" ht="36" customHeight="1" spans="1:7">
      <c r="A1086" s="222">
        <v>2160218</v>
      </c>
      <c r="B1086" s="217" t="s">
        <v>966</v>
      </c>
      <c r="C1086" s="453">
        <v>0</v>
      </c>
      <c r="D1086" s="451">
        <v>0</v>
      </c>
      <c r="E1086" s="353" t="str">
        <f t="shared" si="55"/>
        <v/>
      </c>
      <c r="F1086" s="452" t="str">
        <f t="shared" si="53"/>
        <v>否</v>
      </c>
      <c r="G1086" s="197" t="str">
        <f t="shared" si="54"/>
        <v>项</v>
      </c>
    </row>
    <row r="1087" s="248" customFormat="1" ht="36" customHeight="1" spans="1:7">
      <c r="A1087" s="222">
        <v>2160219</v>
      </c>
      <c r="B1087" s="217" t="s">
        <v>967</v>
      </c>
      <c r="C1087" s="453">
        <v>0</v>
      </c>
      <c r="D1087" s="451">
        <v>0</v>
      </c>
      <c r="E1087" s="353" t="str">
        <f t="shared" si="55"/>
        <v/>
      </c>
      <c r="F1087" s="452" t="str">
        <f t="shared" si="53"/>
        <v>否</v>
      </c>
      <c r="G1087" s="197" t="str">
        <f t="shared" si="54"/>
        <v>项</v>
      </c>
    </row>
    <row r="1088" s="248" customFormat="1" ht="36" customHeight="1" spans="1:7">
      <c r="A1088" s="222">
        <v>2160250</v>
      </c>
      <c r="B1088" s="217" t="s">
        <v>147</v>
      </c>
      <c r="C1088" s="453">
        <v>0</v>
      </c>
      <c r="D1088" s="451">
        <v>0</v>
      </c>
      <c r="E1088" s="353" t="str">
        <f t="shared" si="55"/>
        <v/>
      </c>
      <c r="F1088" s="452" t="str">
        <f t="shared" si="53"/>
        <v>否</v>
      </c>
      <c r="G1088" s="197" t="str">
        <f t="shared" si="54"/>
        <v>项</v>
      </c>
    </row>
    <row r="1089" s="248" customFormat="1" ht="36" customHeight="1" spans="1:7">
      <c r="A1089" s="222">
        <v>2160299</v>
      </c>
      <c r="B1089" s="217" t="s">
        <v>968</v>
      </c>
      <c r="C1089" s="453">
        <v>531</v>
      </c>
      <c r="D1089" s="454">
        <v>500</v>
      </c>
      <c r="E1089" s="353">
        <f t="shared" si="55"/>
        <v>-0.058</v>
      </c>
      <c r="F1089" s="452" t="str">
        <f t="shared" si="53"/>
        <v>是</v>
      </c>
      <c r="G1089" s="197" t="str">
        <f t="shared" si="54"/>
        <v>项</v>
      </c>
    </row>
    <row r="1090" ht="36" customHeight="1" spans="1:7">
      <c r="A1090" s="222">
        <v>21606</v>
      </c>
      <c r="B1090" s="217" t="s">
        <v>969</v>
      </c>
      <c r="C1090" s="453">
        <f>SUM(C1091:C1095)</f>
        <v>1</v>
      </c>
      <c r="D1090" s="454">
        <f>SUM(D1091:D1095)</f>
        <v>2</v>
      </c>
      <c r="E1090" s="353">
        <f t="shared" si="55"/>
        <v>1</v>
      </c>
      <c r="F1090" s="452" t="str">
        <f t="shared" si="53"/>
        <v>是</v>
      </c>
      <c r="G1090" s="197" t="str">
        <f t="shared" si="54"/>
        <v>款</v>
      </c>
    </row>
    <row r="1091" s="248" customFormat="1" ht="36" customHeight="1" spans="1:7">
      <c r="A1091" s="222">
        <v>2160601</v>
      </c>
      <c r="B1091" s="217" t="s">
        <v>138</v>
      </c>
      <c r="C1091" s="453">
        <v>0</v>
      </c>
      <c r="D1091" s="451">
        <v>0</v>
      </c>
      <c r="E1091" s="353" t="str">
        <f t="shared" si="55"/>
        <v/>
      </c>
      <c r="F1091" s="452" t="str">
        <f t="shared" si="53"/>
        <v>否</v>
      </c>
      <c r="G1091" s="197" t="str">
        <f t="shared" si="54"/>
        <v>项</v>
      </c>
    </row>
    <row r="1092" s="248" customFormat="1" ht="36" customHeight="1" spans="1:7">
      <c r="A1092" s="222">
        <v>2160602</v>
      </c>
      <c r="B1092" s="217" t="s">
        <v>139</v>
      </c>
      <c r="C1092" s="453">
        <v>0</v>
      </c>
      <c r="D1092" s="451">
        <v>0</v>
      </c>
      <c r="E1092" s="353" t="str">
        <f t="shared" si="55"/>
        <v/>
      </c>
      <c r="F1092" s="452" t="str">
        <f t="shared" si="53"/>
        <v>否</v>
      </c>
      <c r="G1092" s="197" t="str">
        <f t="shared" si="54"/>
        <v>项</v>
      </c>
    </row>
    <row r="1093" s="248" customFormat="1" ht="36" customHeight="1" spans="1:7">
      <c r="A1093" s="222">
        <v>2160603</v>
      </c>
      <c r="B1093" s="217" t="s">
        <v>140</v>
      </c>
      <c r="C1093" s="453">
        <v>0</v>
      </c>
      <c r="D1093" s="451">
        <v>0</v>
      </c>
      <c r="E1093" s="353" t="str">
        <f t="shared" si="55"/>
        <v/>
      </c>
      <c r="F1093" s="452" t="str">
        <f t="shared" ref="F1093:F1156" si="56">IF(LEN(A1093)=3,"是",IF(B1093&lt;&gt;"",IF(SUM(C1093:D1093)&lt;&gt;0,"是","否"),"是"))</f>
        <v>否</v>
      </c>
      <c r="G1093" s="197" t="str">
        <f t="shared" ref="G1093:G1156" si="57">IF(LEN(A1093)=3,"类",IF(LEN(A1093)=5,"款","项"))</f>
        <v>项</v>
      </c>
    </row>
    <row r="1094" s="248" customFormat="1" ht="36" customHeight="1" spans="1:7">
      <c r="A1094" s="222">
        <v>2160607</v>
      </c>
      <c r="B1094" s="217" t="s">
        <v>970</v>
      </c>
      <c r="C1094" s="453">
        <v>0</v>
      </c>
      <c r="D1094" s="451">
        <v>0</v>
      </c>
      <c r="E1094" s="353" t="str">
        <f t="shared" si="55"/>
        <v/>
      </c>
      <c r="F1094" s="452" t="str">
        <f t="shared" si="56"/>
        <v>否</v>
      </c>
      <c r="G1094" s="197" t="str">
        <f t="shared" si="57"/>
        <v>项</v>
      </c>
    </row>
    <row r="1095" s="248" customFormat="1" ht="36" customHeight="1" spans="1:7">
      <c r="A1095" s="222">
        <v>2160699</v>
      </c>
      <c r="B1095" s="217" t="s">
        <v>971</v>
      </c>
      <c r="C1095" s="453">
        <v>1</v>
      </c>
      <c r="D1095" s="454">
        <v>2</v>
      </c>
      <c r="E1095" s="353">
        <f t="shared" si="55"/>
        <v>1</v>
      </c>
      <c r="F1095" s="452" t="str">
        <f t="shared" si="56"/>
        <v>是</v>
      </c>
      <c r="G1095" s="197" t="str">
        <f t="shared" si="57"/>
        <v>项</v>
      </c>
    </row>
    <row r="1096" ht="36" customHeight="1" spans="1:7">
      <c r="A1096" s="222">
        <v>21699</v>
      </c>
      <c r="B1096" s="217" t="s">
        <v>972</v>
      </c>
      <c r="C1096" s="453">
        <f>SUM(C1097:C1098)</f>
        <v>843</v>
      </c>
      <c r="D1096" s="454">
        <f>SUM(D1097:D1098)</f>
        <v>200</v>
      </c>
      <c r="E1096" s="353">
        <f t="shared" si="55"/>
        <v>-0.763</v>
      </c>
      <c r="F1096" s="452" t="str">
        <f t="shared" si="56"/>
        <v>是</v>
      </c>
      <c r="G1096" s="197" t="str">
        <f t="shared" si="57"/>
        <v>款</v>
      </c>
    </row>
    <row r="1097" s="248" customFormat="1" ht="36" customHeight="1" spans="1:7">
      <c r="A1097" s="222">
        <v>2169901</v>
      </c>
      <c r="B1097" s="217" t="s">
        <v>973</v>
      </c>
      <c r="C1097" s="453">
        <v>0</v>
      </c>
      <c r="D1097" s="451">
        <v>0</v>
      </c>
      <c r="E1097" s="353" t="str">
        <f t="shared" si="55"/>
        <v/>
      </c>
      <c r="F1097" s="452" t="str">
        <f t="shared" si="56"/>
        <v>否</v>
      </c>
      <c r="G1097" s="197" t="str">
        <f t="shared" si="57"/>
        <v>项</v>
      </c>
    </row>
    <row r="1098" s="248" customFormat="1" ht="36" customHeight="1" spans="1:7">
      <c r="A1098" s="222">
        <v>2169999</v>
      </c>
      <c r="B1098" s="217" t="s">
        <v>974</v>
      </c>
      <c r="C1098" s="453">
        <v>843</v>
      </c>
      <c r="D1098" s="454">
        <v>200</v>
      </c>
      <c r="E1098" s="353">
        <f t="shared" si="55"/>
        <v>-0.763</v>
      </c>
      <c r="F1098" s="452" t="str">
        <f t="shared" si="56"/>
        <v>是</v>
      </c>
      <c r="G1098" s="197" t="str">
        <f t="shared" si="57"/>
        <v>项</v>
      </c>
    </row>
    <row r="1099" ht="36" customHeight="1" spans="1:7">
      <c r="A1099" s="223">
        <v>217</v>
      </c>
      <c r="B1099" s="211" t="s">
        <v>107</v>
      </c>
      <c r="C1099" s="451">
        <f>SUM(C1100,C1107,C1117,C1123)</f>
        <v>0</v>
      </c>
      <c r="D1099" s="382">
        <f>SUM(D1100,D1107,D1117,D1123)</f>
        <v>0</v>
      </c>
      <c r="E1099" s="351" t="str">
        <f t="shared" si="55"/>
        <v/>
      </c>
      <c r="F1099" s="452" t="str">
        <f t="shared" si="56"/>
        <v>是</v>
      </c>
      <c r="G1099" s="197" t="str">
        <f t="shared" si="57"/>
        <v>类</v>
      </c>
    </row>
    <row r="1100" ht="36" customHeight="1" spans="1:7">
      <c r="A1100" s="222">
        <v>21701</v>
      </c>
      <c r="B1100" s="217" t="s">
        <v>975</v>
      </c>
      <c r="C1100" s="451">
        <f>SUM(C1101:C1106)</f>
        <v>0</v>
      </c>
      <c r="D1100" s="451">
        <f>SUM(D1101:D1106)</f>
        <v>0</v>
      </c>
      <c r="E1100" s="353" t="str">
        <f t="shared" si="55"/>
        <v/>
      </c>
      <c r="F1100" s="452" t="str">
        <f t="shared" si="56"/>
        <v>否</v>
      </c>
      <c r="G1100" s="197" t="str">
        <f t="shared" si="57"/>
        <v>款</v>
      </c>
    </row>
    <row r="1101" s="248" customFormat="1" ht="36" customHeight="1" spans="1:7">
      <c r="A1101" s="222">
        <v>2170101</v>
      </c>
      <c r="B1101" s="217" t="s">
        <v>138</v>
      </c>
      <c r="C1101" s="453">
        <v>0</v>
      </c>
      <c r="D1101" s="451">
        <v>0</v>
      </c>
      <c r="E1101" s="353" t="str">
        <f t="shared" si="55"/>
        <v/>
      </c>
      <c r="F1101" s="452" t="str">
        <f t="shared" si="56"/>
        <v>否</v>
      </c>
      <c r="G1101" s="197" t="str">
        <f t="shared" si="57"/>
        <v>项</v>
      </c>
    </row>
    <row r="1102" s="248" customFormat="1" ht="36" customHeight="1" spans="1:7">
      <c r="A1102" s="222">
        <v>2170102</v>
      </c>
      <c r="B1102" s="217" t="s">
        <v>139</v>
      </c>
      <c r="C1102" s="453">
        <v>0</v>
      </c>
      <c r="D1102" s="451">
        <v>0</v>
      </c>
      <c r="E1102" s="353" t="str">
        <f t="shared" si="55"/>
        <v/>
      </c>
      <c r="F1102" s="452" t="str">
        <f t="shared" si="56"/>
        <v>否</v>
      </c>
      <c r="G1102" s="197" t="str">
        <f t="shared" si="57"/>
        <v>项</v>
      </c>
    </row>
    <row r="1103" s="248" customFormat="1" ht="36" customHeight="1" spans="1:7">
      <c r="A1103" s="222">
        <v>2170103</v>
      </c>
      <c r="B1103" s="217" t="s">
        <v>140</v>
      </c>
      <c r="C1103" s="453">
        <v>0</v>
      </c>
      <c r="D1103" s="451">
        <v>0</v>
      </c>
      <c r="E1103" s="353" t="str">
        <f t="shared" si="55"/>
        <v/>
      </c>
      <c r="F1103" s="452" t="str">
        <f t="shared" si="56"/>
        <v>否</v>
      </c>
      <c r="G1103" s="197" t="str">
        <f t="shared" si="57"/>
        <v>项</v>
      </c>
    </row>
    <row r="1104" s="248" customFormat="1" ht="36" customHeight="1" spans="1:7">
      <c r="A1104" s="222">
        <v>2170104</v>
      </c>
      <c r="B1104" s="217" t="s">
        <v>976</v>
      </c>
      <c r="C1104" s="453">
        <v>0</v>
      </c>
      <c r="D1104" s="451">
        <v>0</v>
      </c>
      <c r="E1104" s="353" t="str">
        <f t="shared" si="55"/>
        <v/>
      </c>
      <c r="F1104" s="452" t="str">
        <f t="shared" si="56"/>
        <v>否</v>
      </c>
      <c r="G1104" s="197" t="str">
        <f t="shared" si="57"/>
        <v>项</v>
      </c>
    </row>
    <row r="1105" s="248" customFormat="1" ht="36" customHeight="1" spans="1:7">
      <c r="A1105" s="222">
        <v>2170150</v>
      </c>
      <c r="B1105" s="217" t="s">
        <v>147</v>
      </c>
      <c r="C1105" s="453">
        <v>0</v>
      </c>
      <c r="D1105" s="451">
        <v>0</v>
      </c>
      <c r="E1105" s="353" t="str">
        <f t="shared" si="55"/>
        <v/>
      </c>
      <c r="F1105" s="452" t="str">
        <f t="shared" si="56"/>
        <v>否</v>
      </c>
      <c r="G1105" s="197" t="str">
        <f t="shared" si="57"/>
        <v>项</v>
      </c>
    </row>
    <row r="1106" s="248" customFormat="1" ht="36" customHeight="1" spans="1:7">
      <c r="A1106" s="222">
        <v>2170199</v>
      </c>
      <c r="B1106" s="217" t="s">
        <v>977</v>
      </c>
      <c r="C1106" s="453">
        <v>0</v>
      </c>
      <c r="D1106" s="451">
        <v>0</v>
      </c>
      <c r="E1106" s="353" t="str">
        <f t="shared" si="55"/>
        <v/>
      </c>
      <c r="F1106" s="452" t="str">
        <f t="shared" si="56"/>
        <v>否</v>
      </c>
      <c r="G1106" s="197" t="str">
        <f t="shared" si="57"/>
        <v>项</v>
      </c>
    </row>
    <row r="1107" ht="36" customHeight="1" spans="1:7">
      <c r="A1107" s="226">
        <v>21702</v>
      </c>
      <c r="B1107" s="217" t="s">
        <v>1635</v>
      </c>
      <c r="C1107" s="451">
        <f>SUM(C1108:C1116)</f>
        <v>0</v>
      </c>
      <c r="D1107" s="451">
        <f>SUM(D1108:D1116)</f>
        <v>0</v>
      </c>
      <c r="E1107" s="353" t="str">
        <f t="shared" ref="E1107:E1170" si="58">IF(C1107&gt;0,D1107/C1107-1,IF(C1107&lt;0,-(D1107/C1107-1),""))</f>
        <v/>
      </c>
      <c r="F1107" s="452" t="str">
        <f t="shared" si="56"/>
        <v>否</v>
      </c>
      <c r="G1107" s="197" t="str">
        <f t="shared" si="57"/>
        <v>款</v>
      </c>
    </row>
    <row r="1108" s="248" customFormat="1" ht="36" customHeight="1" spans="1:7">
      <c r="A1108" s="469">
        <v>2170201</v>
      </c>
      <c r="B1108" s="470" t="s">
        <v>1636</v>
      </c>
      <c r="C1108" s="453">
        <v>0</v>
      </c>
      <c r="D1108" s="451">
        <v>0</v>
      </c>
      <c r="E1108" s="353" t="str">
        <f t="shared" si="58"/>
        <v/>
      </c>
      <c r="F1108" s="452" t="str">
        <f t="shared" si="56"/>
        <v>否</v>
      </c>
      <c r="G1108" s="197" t="str">
        <f t="shared" si="57"/>
        <v>项</v>
      </c>
    </row>
    <row r="1109" s="248" customFormat="1" ht="36" customHeight="1" spans="1:7">
      <c r="A1109" s="469">
        <v>2170202</v>
      </c>
      <c r="B1109" s="470" t="s">
        <v>1637</v>
      </c>
      <c r="C1109" s="453">
        <v>0</v>
      </c>
      <c r="D1109" s="451">
        <v>0</v>
      </c>
      <c r="E1109" s="353" t="str">
        <f t="shared" si="58"/>
        <v/>
      </c>
      <c r="F1109" s="452" t="str">
        <f t="shared" si="56"/>
        <v>否</v>
      </c>
      <c r="G1109" s="197" t="str">
        <f t="shared" si="57"/>
        <v>项</v>
      </c>
    </row>
    <row r="1110" s="248" customFormat="1" ht="36" customHeight="1" spans="1:7">
      <c r="A1110" s="469">
        <v>2170203</v>
      </c>
      <c r="B1110" s="470" t="s">
        <v>1638</v>
      </c>
      <c r="C1110" s="453">
        <v>0</v>
      </c>
      <c r="D1110" s="451">
        <v>0</v>
      </c>
      <c r="E1110" s="353" t="str">
        <f t="shared" si="58"/>
        <v/>
      </c>
      <c r="F1110" s="452" t="str">
        <f t="shared" si="56"/>
        <v>否</v>
      </c>
      <c r="G1110" s="197" t="str">
        <f t="shared" si="57"/>
        <v>项</v>
      </c>
    </row>
    <row r="1111" s="248" customFormat="1" ht="36" customHeight="1" spans="1:7">
      <c r="A1111" s="469">
        <v>2170204</v>
      </c>
      <c r="B1111" s="470" t="s">
        <v>1639</v>
      </c>
      <c r="C1111" s="453">
        <v>0</v>
      </c>
      <c r="D1111" s="451">
        <v>0</v>
      </c>
      <c r="E1111" s="353" t="str">
        <f t="shared" si="58"/>
        <v/>
      </c>
      <c r="F1111" s="452" t="str">
        <f t="shared" si="56"/>
        <v>否</v>
      </c>
      <c r="G1111" s="197" t="str">
        <f t="shared" si="57"/>
        <v>项</v>
      </c>
    </row>
    <row r="1112" s="248" customFormat="1" ht="36" customHeight="1" spans="1:7">
      <c r="A1112" s="469">
        <v>2170205</v>
      </c>
      <c r="B1112" s="470" t="s">
        <v>1640</v>
      </c>
      <c r="C1112" s="453">
        <v>0</v>
      </c>
      <c r="D1112" s="451">
        <v>0</v>
      </c>
      <c r="E1112" s="353" t="str">
        <f t="shared" si="58"/>
        <v/>
      </c>
      <c r="F1112" s="452" t="str">
        <f t="shared" si="56"/>
        <v>否</v>
      </c>
      <c r="G1112" s="197" t="str">
        <f t="shared" si="57"/>
        <v>项</v>
      </c>
    </row>
    <row r="1113" s="248" customFormat="1" ht="36" customHeight="1" spans="1:7">
      <c r="A1113" s="469">
        <v>2170206</v>
      </c>
      <c r="B1113" s="470" t="s">
        <v>1641</v>
      </c>
      <c r="C1113" s="453">
        <v>0</v>
      </c>
      <c r="D1113" s="451">
        <v>0</v>
      </c>
      <c r="E1113" s="353" t="str">
        <f t="shared" si="58"/>
        <v/>
      </c>
      <c r="F1113" s="452" t="str">
        <f t="shared" si="56"/>
        <v>否</v>
      </c>
      <c r="G1113" s="197" t="str">
        <f t="shared" si="57"/>
        <v>项</v>
      </c>
    </row>
    <row r="1114" s="248" customFormat="1" ht="36" customHeight="1" spans="1:7">
      <c r="A1114" s="469">
        <v>2170207</v>
      </c>
      <c r="B1114" s="470" t="s">
        <v>1642</v>
      </c>
      <c r="C1114" s="453">
        <v>0</v>
      </c>
      <c r="D1114" s="451">
        <v>0</v>
      </c>
      <c r="E1114" s="353" t="str">
        <f t="shared" si="58"/>
        <v/>
      </c>
      <c r="F1114" s="452" t="str">
        <f t="shared" si="56"/>
        <v>否</v>
      </c>
      <c r="G1114" s="197" t="str">
        <f t="shared" si="57"/>
        <v>项</v>
      </c>
    </row>
    <row r="1115" s="248" customFormat="1" ht="36" customHeight="1" spans="1:7">
      <c r="A1115" s="469">
        <v>2170208</v>
      </c>
      <c r="B1115" s="470" t="s">
        <v>1643</v>
      </c>
      <c r="C1115" s="453">
        <v>0</v>
      </c>
      <c r="D1115" s="451">
        <v>0</v>
      </c>
      <c r="E1115" s="353" t="str">
        <f t="shared" si="58"/>
        <v/>
      </c>
      <c r="F1115" s="452" t="str">
        <f t="shared" si="56"/>
        <v>否</v>
      </c>
      <c r="G1115" s="197" t="str">
        <f t="shared" si="57"/>
        <v>项</v>
      </c>
    </row>
    <row r="1116" s="248" customFormat="1" ht="36" customHeight="1" spans="1:7">
      <c r="A1116" s="469">
        <v>2170299</v>
      </c>
      <c r="B1116" s="470" t="s">
        <v>1644</v>
      </c>
      <c r="C1116" s="453">
        <v>0</v>
      </c>
      <c r="D1116" s="451">
        <v>0</v>
      </c>
      <c r="E1116" s="353" t="str">
        <f t="shared" si="58"/>
        <v/>
      </c>
      <c r="F1116" s="452" t="str">
        <f t="shared" si="56"/>
        <v>否</v>
      </c>
      <c r="G1116" s="197" t="str">
        <f t="shared" si="57"/>
        <v>项</v>
      </c>
    </row>
    <row r="1117" ht="36" customHeight="1" spans="1:7">
      <c r="A1117" s="222">
        <v>21703</v>
      </c>
      <c r="B1117" s="217" t="s">
        <v>988</v>
      </c>
      <c r="C1117" s="451">
        <f>SUM(C1118:C1122)</f>
        <v>0</v>
      </c>
      <c r="D1117" s="451">
        <f>SUM(D1118:D1122)</f>
        <v>0</v>
      </c>
      <c r="E1117" s="353" t="str">
        <f t="shared" si="58"/>
        <v/>
      </c>
      <c r="F1117" s="452" t="str">
        <f t="shared" si="56"/>
        <v>否</v>
      </c>
      <c r="G1117" s="197" t="str">
        <f t="shared" si="57"/>
        <v>款</v>
      </c>
    </row>
    <row r="1118" s="248" customFormat="1" ht="36" customHeight="1" spans="1:7">
      <c r="A1118" s="222">
        <v>2170301</v>
      </c>
      <c r="B1118" s="217" t="s">
        <v>989</v>
      </c>
      <c r="C1118" s="453">
        <v>0</v>
      </c>
      <c r="D1118" s="451">
        <v>0</v>
      </c>
      <c r="E1118" s="353" t="str">
        <f t="shared" si="58"/>
        <v/>
      </c>
      <c r="F1118" s="452" t="str">
        <f t="shared" si="56"/>
        <v>否</v>
      </c>
      <c r="G1118" s="197" t="str">
        <f t="shared" si="57"/>
        <v>项</v>
      </c>
    </row>
    <row r="1119" s="248" customFormat="1" ht="36" customHeight="1" spans="1:7">
      <c r="A1119" s="222">
        <v>2170302</v>
      </c>
      <c r="B1119" s="217" t="s">
        <v>990</v>
      </c>
      <c r="C1119" s="453">
        <v>0</v>
      </c>
      <c r="D1119" s="451">
        <v>0</v>
      </c>
      <c r="E1119" s="353" t="str">
        <f t="shared" si="58"/>
        <v/>
      </c>
      <c r="F1119" s="452" t="str">
        <f t="shared" si="56"/>
        <v>否</v>
      </c>
      <c r="G1119" s="197" t="str">
        <f t="shared" si="57"/>
        <v>项</v>
      </c>
    </row>
    <row r="1120" s="248" customFormat="1" ht="36" customHeight="1" spans="1:7">
      <c r="A1120" s="222">
        <v>2170303</v>
      </c>
      <c r="B1120" s="217" t="s">
        <v>991</v>
      </c>
      <c r="C1120" s="453">
        <v>0</v>
      </c>
      <c r="D1120" s="451">
        <v>0</v>
      </c>
      <c r="E1120" s="353" t="str">
        <f t="shared" si="58"/>
        <v/>
      </c>
      <c r="F1120" s="452" t="str">
        <f t="shared" si="56"/>
        <v>否</v>
      </c>
      <c r="G1120" s="197" t="str">
        <f t="shared" si="57"/>
        <v>项</v>
      </c>
    </row>
    <row r="1121" s="248" customFormat="1" ht="36" customHeight="1" spans="1:7">
      <c r="A1121" s="222">
        <v>2170304</v>
      </c>
      <c r="B1121" s="217" t="s">
        <v>992</v>
      </c>
      <c r="C1121" s="453">
        <v>0</v>
      </c>
      <c r="D1121" s="451">
        <v>0</v>
      </c>
      <c r="E1121" s="353" t="str">
        <f t="shared" si="58"/>
        <v/>
      </c>
      <c r="F1121" s="452" t="str">
        <f t="shared" si="56"/>
        <v>否</v>
      </c>
      <c r="G1121" s="197" t="str">
        <f t="shared" si="57"/>
        <v>项</v>
      </c>
    </row>
    <row r="1122" s="248" customFormat="1" ht="36" customHeight="1" spans="1:7">
      <c r="A1122" s="222">
        <v>2170399</v>
      </c>
      <c r="B1122" s="217" t="s">
        <v>993</v>
      </c>
      <c r="C1122" s="453">
        <v>0</v>
      </c>
      <c r="D1122" s="451">
        <v>0</v>
      </c>
      <c r="E1122" s="353" t="str">
        <f t="shared" si="58"/>
        <v/>
      </c>
      <c r="F1122" s="452" t="str">
        <f t="shared" si="56"/>
        <v>否</v>
      </c>
      <c r="G1122" s="197" t="str">
        <f t="shared" si="57"/>
        <v>项</v>
      </c>
    </row>
    <row r="1123" ht="36" customHeight="1" spans="1:7">
      <c r="A1123" s="222">
        <v>21799</v>
      </c>
      <c r="B1123" s="217" t="s">
        <v>997</v>
      </c>
      <c r="C1123" s="451">
        <f>SUM(C1124:C1125)</f>
        <v>0</v>
      </c>
      <c r="D1123" s="451">
        <f>SUM(D1124:D1125)</f>
        <v>0</v>
      </c>
      <c r="E1123" s="353" t="str">
        <f t="shared" si="58"/>
        <v/>
      </c>
      <c r="F1123" s="452" t="str">
        <f t="shared" si="56"/>
        <v>否</v>
      </c>
      <c r="G1123" s="197" t="str">
        <f t="shared" si="57"/>
        <v>款</v>
      </c>
    </row>
    <row r="1124" s="248" customFormat="1" ht="36" customHeight="1" spans="1:7">
      <c r="A1124" s="226">
        <v>2179902</v>
      </c>
      <c r="B1124" s="217" t="s">
        <v>998</v>
      </c>
      <c r="C1124" s="453">
        <v>0</v>
      </c>
      <c r="D1124" s="451">
        <v>0</v>
      </c>
      <c r="E1124" s="353" t="str">
        <f t="shared" si="58"/>
        <v/>
      </c>
      <c r="F1124" s="452" t="str">
        <f t="shared" si="56"/>
        <v>否</v>
      </c>
      <c r="G1124" s="197" t="str">
        <f t="shared" si="57"/>
        <v>项</v>
      </c>
    </row>
    <row r="1125" s="248" customFormat="1" ht="36" customHeight="1" spans="1:7">
      <c r="A1125" s="460">
        <v>2179999</v>
      </c>
      <c r="B1125" s="217" t="s">
        <v>993</v>
      </c>
      <c r="C1125" s="453">
        <v>0</v>
      </c>
      <c r="D1125" s="451">
        <v>0</v>
      </c>
      <c r="E1125" s="353" t="str">
        <f t="shared" si="58"/>
        <v/>
      </c>
      <c r="F1125" s="452" t="str">
        <f t="shared" si="56"/>
        <v>否</v>
      </c>
      <c r="G1125" s="197" t="str">
        <f t="shared" si="57"/>
        <v>项</v>
      </c>
    </row>
    <row r="1126" ht="36" customHeight="1" spans="1:7">
      <c r="A1126" s="223">
        <v>219</v>
      </c>
      <c r="B1126" s="211" t="s">
        <v>109</v>
      </c>
      <c r="C1126" s="451">
        <f>SUM(C1127:C1135)</f>
        <v>0</v>
      </c>
      <c r="D1126" s="382">
        <f>SUM(D1127:D1135)</f>
        <v>0</v>
      </c>
      <c r="E1126" s="351" t="str">
        <f t="shared" si="58"/>
        <v/>
      </c>
      <c r="F1126" s="452" t="str">
        <f t="shared" si="56"/>
        <v>是</v>
      </c>
      <c r="G1126" s="197" t="str">
        <f t="shared" si="57"/>
        <v>类</v>
      </c>
    </row>
    <row r="1127" s="248" customFormat="1" ht="36" customHeight="1" spans="1:7">
      <c r="A1127" s="222">
        <v>21901</v>
      </c>
      <c r="B1127" s="217" t="s">
        <v>1000</v>
      </c>
      <c r="C1127" s="451"/>
      <c r="D1127" s="451"/>
      <c r="E1127" s="353" t="str">
        <f t="shared" si="58"/>
        <v/>
      </c>
      <c r="F1127" s="452" t="str">
        <f t="shared" si="56"/>
        <v>否</v>
      </c>
      <c r="G1127" s="197" t="str">
        <f t="shared" si="57"/>
        <v>款</v>
      </c>
    </row>
    <row r="1128" s="248" customFormat="1" ht="36" customHeight="1" spans="1:7">
      <c r="A1128" s="222">
        <v>21902</v>
      </c>
      <c r="B1128" s="217" t="s">
        <v>1001</v>
      </c>
      <c r="C1128" s="451"/>
      <c r="D1128" s="451"/>
      <c r="E1128" s="353" t="str">
        <f t="shared" si="58"/>
        <v/>
      </c>
      <c r="F1128" s="452" t="str">
        <f t="shared" si="56"/>
        <v>否</v>
      </c>
      <c r="G1128" s="197" t="str">
        <f t="shared" si="57"/>
        <v>款</v>
      </c>
    </row>
    <row r="1129" s="248" customFormat="1" ht="36" customHeight="1" spans="1:7">
      <c r="A1129" s="222">
        <v>21903</v>
      </c>
      <c r="B1129" s="225" t="s">
        <v>1645</v>
      </c>
      <c r="C1129" s="451"/>
      <c r="D1129" s="451"/>
      <c r="E1129" s="353" t="str">
        <f t="shared" si="58"/>
        <v/>
      </c>
      <c r="F1129" s="452" t="str">
        <f t="shared" si="56"/>
        <v>否</v>
      </c>
      <c r="G1129" s="197" t="str">
        <f t="shared" si="57"/>
        <v>款</v>
      </c>
    </row>
    <row r="1130" s="248" customFormat="1" ht="36" customHeight="1" spans="1:7">
      <c r="A1130" s="222">
        <v>21904</v>
      </c>
      <c r="B1130" s="225" t="s">
        <v>1646</v>
      </c>
      <c r="C1130" s="451"/>
      <c r="D1130" s="451"/>
      <c r="E1130" s="353" t="str">
        <f t="shared" si="58"/>
        <v/>
      </c>
      <c r="F1130" s="452" t="str">
        <f t="shared" si="56"/>
        <v>否</v>
      </c>
      <c r="G1130" s="197" t="str">
        <f t="shared" si="57"/>
        <v>款</v>
      </c>
    </row>
    <row r="1131" s="248" customFormat="1" ht="36" customHeight="1" spans="1:7">
      <c r="A1131" s="222">
        <v>21905</v>
      </c>
      <c r="B1131" s="217" t="s">
        <v>1004</v>
      </c>
      <c r="C1131" s="451"/>
      <c r="D1131" s="451"/>
      <c r="E1131" s="353" t="str">
        <f t="shared" si="58"/>
        <v/>
      </c>
      <c r="F1131" s="452" t="str">
        <f t="shared" si="56"/>
        <v>否</v>
      </c>
      <c r="G1131" s="197" t="str">
        <f t="shared" si="57"/>
        <v>款</v>
      </c>
    </row>
    <row r="1132" s="248" customFormat="1" ht="36" customHeight="1" spans="1:7">
      <c r="A1132" s="222">
        <v>21906</v>
      </c>
      <c r="B1132" s="225" t="s">
        <v>1647</v>
      </c>
      <c r="C1132" s="451"/>
      <c r="D1132" s="451"/>
      <c r="E1132" s="353" t="str">
        <f t="shared" si="58"/>
        <v/>
      </c>
      <c r="F1132" s="452" t="str">
        <f t="shared" si="56"/>
        <v>否</v>
      </c>
      <c r="G1132" s="197" t="str">
        <f t="shared" si="57"/>
        <v>款</v>
      </c>
    </row>
    <row r="1133" s="248" customFormat="1" ht="36" customHeight="1" spans="1:7">
      <c r="A1133" s="222">
        <v>21907</v>
      </c>
      <c r="B1133" s="217" t="s">
        <v>1006</v>
      </c>
      <c r="C1133" s="451"/>
      <c r="D1133" s="451"/>
      <c r="E1133" s="353" t="str">
        <f t="shared" si="58"/>
        <v/>
      </c>
      <c r="F1133" s="452" t="str">
        <f t="shared" si="56"/>
        <v>否</v>
      </c>
      <c r="G1133" s="197" t="str">
        <f t="shared" si="57"/>
        <v>款</v>
      </c>
    </row>
    <row r="1134" s="248" customFormat="1" ht="36" customHeight="1" spans="1:7">
      <c r="A1134" s="222">
        <v>21908</v>
      </c>
      <c r="B1134" s="217" t="s">
        <v>1007</v>
      </c>
      <c r="C1134" s="451"/>
      <c r="D1134" s="451"/>
      <c r="E1134" s="353" t="str">
        <f t="shared" si="58"/>
        <v/>
      </c>
      <c r="F1134" s="452" t="str">
        <f t="shared" si="56"/>
        <v>否</v>
      </c>
      <c r="G1134" s="197" t="str">
        <f t="shared" si="57"/>
        <v>款</v>
      </c>
    </row>
    <row r="1135" ht="36" customHeight="1" spans="1:7">
      <c r="A1135" s="222">
        <v>21999</v>
      </c>
      <c r="B1135" s="217" t="s">
        <v>1008</v>
      </c>
      <c r="C1135" s="451"/>
      <c r="D1135" s="451"/>
      <c r="E1135" s="353" t="str">
        <f t="shared" si="58"/>
        <v/>
      </c>
      <c r="F1135" s="452" t="str">
        <f t="shared" si="56"/>
        <v>否</v>
      </c>
      <c r="G1135" s="197" t="str">
        <f t="shared" si="57"/>
        <v>款</v>
      </c>
    </row>
    <row r="1136" ht="36" customHeight="1" spans="1:7">
      <c r="A1136" s="223">
        <v>220</v>
      </c>
      <c r="B1136" s="211" t="s">
        <v>111</v>
      </c>
      <c r="C1136" s="451">
        <f>SUM(C1137,C1164,C1179)</f>
        <v>984</v>
      </c>
      <c r="D1136" s="382">
        <f>SUM(D1137,D1164,D1179)</f>
        <v>1016</v>
      </c>
      <c r="E1136" s="351">
        <f t="shared" si="58"/>
        <v>0.033</v>
      </c>
      <c r="F1136" s="452" t="str">
        <f t="shared" si="56"/>
        <v>是</v>
      </c>
      <c r="G1136" s="197" t="str">
        <f t="shared" si="57"/>
        <v>类</v>
      </c>
    </row>
    <row r="1137" ht="36" customHeight="1" spans="1:7">
      <c r="A1137" s="222">
        <v>22001</v>
      </c>
      <c r="B1137" s="217" t="s">
        <v>1009</v>
      </c>
      <c r="C1137" s="453">
        <f>SUM(C1138:C1163)</f>
        <v>920</v>
      </c>
      <c r="D1137" s="454">
        <f>SUM(D1138:D1163)</f>
        <v>950</v>
      </c>
      <c r="E1137" s="353">
        <f t="shared" si="58"/>
        <v>0.033</v>
      </c>
      <c r="F1137" s="452" t="str">
        <f t="shared" si="56"/>
        <v>是</v>
      </c>
      <c r="G1137" s="197" t="str">
        <f t="shared" si="57"/>
        <v>款</v>
      </c>
    </row>
    <row r="1138" s="248" customFormat="1" ht="36" customHeight="1" spans="1:7">
      <c r="A1138" s="222">
        <v>2200101</v>
      </c>
      <c r="B1138" s="217" t="s">
        <v>138</v>
      </c>
      <c r="C1138" s="453">
        <v>910</v>
      </c>
      <c r="D1138" s="454">
        <v>941</v>
      </c>
      <c r="E1138" s="353">
        <f t="shared" si="58"/>
        <v>0.034</v>
      </c>
      <c r="F1138" s="452" t="str">
        <f t="shared" si="56"/>
        <v>是</v>
      </c>
      <c r="G1138" s="197" t="str">
        <f t="shared" si="57"/>
        <v>项</v>
      </c>
    </row>
    <row r="1139" s="248" customFormat="1" ht="36" customHeight="1" spans="1:7">
      <c r="A1139" s="222">
        <v>2200102</v>
      </c>
      <c r="B1139" s="217" t="s">
        <v>139</v>
      </c>
      <c r="C1139" s="453">
        <v>0</v>
      </c>
      <c r="D1139" s="451">
        <v>0</v>
      </c>
      <c r="E1139" s="353" t="str">
        <f t="shared" si="58"/>
        <v/>
      </c>
      <c r="F1139" s="452" t="str">
        <f t="shared" si="56"/>
        <v>否</v>
      </c>
      <c r="G1139" s="197" t="str">
        <f t="shared" si="57"/>
        <v>项</v>
      </c>
    </row>
    <row r="1140" s="248" customFormat="1" ht="36" customHeight="1" spans="1:7">
      <c r="A1140" s="222">
        <v>2200103</v>
      </c>
      <c r="B1140" s="217" t="s">
        <v>140</v>
      </c>
      <c r="C1140" s="453">
        <v>0</v>
      </c>
      <c r="D1140" s="451">
        <v>0</v>
      </c>
      <c r="E1140" s="353" t="str">
        <f t="shared" si="58"/>
        <v/>
      </c>
      <c r="F1140" s="452" t="str">
        <f t="shared" si="56"/>
        <v>否</v>
      </c>
      <c r="G1140" s="197" t="str">
        <f t="shared" si="57"/>
        <v>项</v>
      </c>
    </row>
    <row r="1141" s="248" customFormat="1" ht="36" customHeight="1" spans="1:7">
      <c r="A1141" s="222">
        <v>2200104</v>
      </c>
      <c r="B1141" s="217" t="s">
        <v>1010</v>
      </c>
      <c r="C1141" s="453">
        <v>0</v>
      </c>
      <c r="D1141" s="451">
        <v>0</v>
      </c>
      <c r="E1141" s="353" t="str">
        <f t="shared" si="58"/>
        <v/>
      </c>
      <c r="F1141" s="452" t="str">
        <f t="shared" si="56"/>
        <v>否</v>
      </c>
      <c r="G1141" s="197" t="str">
        <f t="shared" si="57"/>
        <v>项</v>
      </c>
    </row>
    <row r="1142" s="248" customFormat="1" ht="36" customHeight="1" spans="1:7">
      <c r="A1142" s="222">
        <v>2200106</v>
      </c>
      <c r="B1142" s="217" t="s">
        <v>1011</v>
      </c>
      <c r="C1142" s="453">
        <v>0</v>
      </c>
      <c r="D1142" s="451">
        <v>0</v>
      </c>
      <c r="E1142" s="353" t="str">
        <f t="shared" si="58"/>
        <v/>
      </c>
      <c r="F1142" s="452" t="str">
        <f t="shared" si="56"/>
        <v>否</v>
      </c>
      <c r="G1142" s="197" t="str">
        <f t="shared" si="57"/>
        <v>项</v>
      </c>
    </row>
    <row r="1143" s="248" customFormat="1" ht="36" customHeight="1" spans="1:7">
      <c r="A1143" s="222">
        <v>2200107</v>
      </c>
      <c r="B1143" s="217" t="s">
        <v>1012</v>
      </c>
      <c r="C1143" s="453">
        <v>0</v>
      </c>
      <c r="D1143" s="451">
        <v>0</v>
      </c>
      <c r="E1143" s="353" t="str">
        <f t="shared" si="58"/>
        <v/>
      </c>
      <c r="F1143" s="452" t="str">
        <f t="shared" si="56"/>
        <v>否</v>
      </c>
      <c r="G1143" s="197" t="str">
        <f t="shared" si="57"/>
        <v>项</v>
      </c>
    </row>
    <row r="1144" s="248" customFormat="1" ht="36" customHeight="1" spans="1:7">
      <c r="A1144" s="222">
        <v>2200108</v>
      </c>
      <c r="B1144" s="217" t="s">
        <v>1013</v>
      </c>
      <c r="C1144" s="453">
        <v>0</v>
      </c>
      <c r="D1144" s="451">
        <v>0</v>
      </c>
      <c r="E1144" s="353" t="str">
        <f t="shared" si="58"/>
        <v/>
      </c>
      <c r="F1144" s="452" t="str">
        <f t="shared" si="56"/>
        <v>否</v>
      </c>
      <c r="G1144" s="197" t="str">
        <f t="shared" si="57"/>
        <v>项</v>
      </c>
    </row>
    <row r="1145" s="248" customFormat="1" ht="36" customHeight="1" spans="1:7">
      <c r="A1145" s="222">
        <v>2200109</v>
      </c>
      <c r="B1145" s="217" t="s">
        <v>1014</v>
      </c>
      <c r="C1145" s="453">
        <v>0</v>
      </c>
      <c r="D1145" s="451">
        <v>0</v>
      </c>
      <c r="E1145" s="353" t="str">
        <f t="shared" si="58"/>
        <v/>
      </c>
      <c r="F1145" s="452" t="str">
        <f t="shared" si="56"/>
        <v>否</v>
      </c>
      <c r="G1145" s="197" t="str">
        <f t="shared" si="57"/>
        <v>项</v>
      </c>
    </row>
    <row r="1146" s="248" customFormat="1" ht="36" customHeight="1" spans="1:7">
      <c r="A1146" s="222">
        <v>2200112</v>
      </c>
      <c r="B1146" s="217" t="s">
        <v>1015</v>
      </c>
      <c r="C1146" s="453">
        <v>0</v>
      </c>
      <c r="D1146" s="451">
        <v>0</v>
      </c>
      <c r="E1146" s="353" t="str">
        <f t="shared" si="58"/>
        <v/>
      </c>
      <c r="F1146" s="452" t="str">
        <f t="shared" si="56"/>
        <v>否</v>
      </c>
      <c r="G1146" s="197" t="str">
        <f t="shared" si="57"/>
        <v>项</v>
      </c>
    </row>
    <row r="1147" s="248" customFormat="1" ht="36" customHeight="1" spans="1:7">
      <c r="A1147" s="222">
        <v>2200113</v>
      </c>
      <c r="B1147" s="217" t="s">
        <v>1016</v>
      </c>
      <c r="C1147" s="453">
        <v>0</v>
      </c>
      <c r="D1147" s="451">
        <v>0</v>
      </c>
      <c r="E1147" s="353" t="str">
        <f t="shared" si="58"/>
        <v/>
      </c>
      <c r="F1147" s="452" t="str">
        <f t="shared" si="56"/>
        <v>否</v>
      </c>
      <c r="G1147" s="197" t="str">
        <f t="shared" si="57"/>
        <v>项</v>
      </c>
    </row>
    <row r="1148" s="248" customFormat="1" ht="36" customHeight="1" spans="1:7">
      <c r="A1148" s="222">
        <v>2200114</v>
      </c>
      <c r="B1148" s="217" t="s">
        <v>1017</v>
      </c>
      <c r="C1148" s="453">
        <v>0</v>
      </c>
      <c r="D1148" s="451">
        <v>0</v>
      </c>
      <c r="E1148" s="353" t="str">
        <f t="shared" si="58"/>
        <v/>
      </c>
      <c r="F1148" s="452" t="str">
        <f t="shared" si="56"/>
        <v>否</v>
      </c>
      <c r="G1148" s="197" t="str">
        <f t="shared" si="57"/>
        <v>项</v>
      </c>
    </row>
    <row r="1149" s="248" customFormat="1" ht="36" customHeight="1" spans="1:7">
      <c r="A1149" s="222">
        <v>2200115</v>
      </c>
      <c r="B1149" s="217" t="s">
        <v>1018</v>
      </c>
      <c r="C1149" s="453">
        <v>0</v>
      </c>
      <c r="D1149" s="451">
        <v>0</v>
      </c>
      <c r="E1149" s="353" t="str">
        <f t="shared" si="58"/>
        <v/>
      </c>
      <c r="F1149" s="452" t="str">
        <f t="shared" si="56"/>
        <v>否</v>
      </c>
      <c r="G1149" s="197" t="str">
        <f t="shared" si="57"/>
        <v>项</v>
      </c>
    </row>
    <row r="1150" s="248" customFormat="1" ht="36" customHeight="1" spans="1:7">
      <c r="A1150" s="222">
        <v>2200116</v>
      </c>
      <c r="B1150" s="217" t="s">
        <v>1019</v>
      </c>
      <c r="C1150" s="453">
        <v>0</v>
      </c>
      <c r="D1150" s="451">
        <v>0</v>
      </c>
      <c r="E1150" s="353" t="str">
        <f t="shared" si="58"/>
        <v/>
      </c>
      <c r="F1150" s="452" t="str">
        <f t="shared" si="56"/>
        <v>否</v>
      </c>
      <c r="G1150" s="197" t="str">
        <f t="shared" si="57"/>
        <v>项</v>
      </c>
    </row>
    <row r="1151" s="248" customFormat="1" ht="36" customHeight="1" spans="1:7">
      <c r="A1151" s="222">
        <v>2200119</v>
      </c>
      <c r="B1151" s="217" t="s">
        <v>1648</v>
      </c>
      <c r="C1151" s="453">
        <v>0</v>
      </c>
      <c r="D1151" s="451">
        <v>0</v>
      </c>
      <c r="E1151" s="353" t="str">
        <f t="shared" si="58"/>
        <v/>
      </c>
      <c r="F1151" s="452" t="str">
        <f t="shared" si="56"/>
        <v>否</v>
      </c>
      <c r="G1151" s="197" t="str">
        <f t="shared" si="57"/>
        <v>项</v>
      </c>
    </row>
    <row r="1152" s="248" customFormat="1" ht="36" customHeight="1" spans="1:7">
      <c r="A1152" s="222">
        <v>2200120</v>
      </c>
      <c r="B1152" s="217" t="s">
        <v>1021</v>
      </c>
      <c r="C1152" s="453">
        <v>0</v>
      </c>
      <c r="D1152" s="451">
        <v>0</v>
      </c>
      <c r="E1152" s="353" t="str">
        <f t="shared" si="58"/>
        <v/>
      </c>
      <c r="F1152" s="452" t="str">
        <f t="shared" si="56"/>
        <v>否</v>
      </c>
      <c r="G1152" s="197" t="str">
        <f t="shared" si="57"/>
        <v>项</v>
      </c>
    </row>
    <row r="1153" s="248" customFormat="1" ht="36" customHeight="1" spans="1:7">
      <c r="A1153" s="222">
        <v>2200121</v>
      </c>
      <c r="B1153" s="217" t="s">
        <v>1022</v>
      </c>
      <c r="C1153" s="453">
        <v>0</v>
      </c>
      <c r="D1153" s="451">
        <v>0</v>
      </c>
      <c r="E1153" s="353" t="str">
        <f t="shared" si="58"/>
        <v/>
      </c>
      <c r="F1153" s="452" t="str">
        <f t="shared" si="56"/>
        <v>否</v>
      </c>
      <c r="G1153" s="197" t="str">
        <f t="shared" si="57"/>
        <v>项</v>
      </c>
    </row>
    <row r="1154" s="248" customFormat="1" ht="36" customHeight="1" spans="1:7">
      <c r="A1154" s="222">
        <v>2200122</v>
      </c>
      <c r="B1154" s="217" t="s">
        <v>1023</v>
      </c>
      <c r="C1154" s="453">
        <v>0</v>
      </c>
      <c r="D1154" s="451">
        <v>0</v>
      </c>
      <c r="E1154" s="353" t="str">
        <f t="shared" si="58"/>
        <v/>
      </c>
      <c r="F1154" s="452" t="str">
        <f t="shared" si="56"/>
        <v>否</v>
      </c>
      <c r="G1154" s="197" t="str">
        <f t="shared" si="57"/>
        <v>项</v>
      </c>
    </row>
    <row r="1155" s="248" customFormat="1" ht="36" customHeight="1" spans="1:7">
      <c r="A1155" s="222">
        <v>2200123</v>
      </c>
      <c r="B1155" s="217" t="s">
        <v>1024</v>
      </c>
      <c r="C1155" s="453">
        <v>0</v>
      </c>
      <c r="D1155" s="451">
        <v>0</v>
      </c>
      <c r="E1155" s="353" t="str">
        <f t="shared" si="58"/>
        <v/>
      </c>
      <c r="F1155" s="452" t="str">
        <f t="shared" si="56"/>
        <v>否</v>
      </c>
      <c r="G1155" s="197" t="str">
        <f t="shared" si="57"/>
        <v>项</v>
      </c>
    </row>
    <row r="1156" s="248" customFormat="1" ht="36" customHeight="1" spans="1:7">
      <c r="A1156" s="222">
        <v>2200124</v>
      </c>
      <c r="B1156" s="217" t="s">
        <v>1025</v>
      </c>
      <c r="C1156" s="453">
        <v>0</v>
      </c>
      <c r="D1156" s="451">
        <v>0</v>
      </c>
      <c r="E1156" s="353" t="str">
        <f t="shared" si="58"/>
        <v/>
      </c>
      <c r="F1156" s="452" t="str">
        <f t="shared" si="56"/>
        <v>否</v>
      </c>
      <c r="G1156" s="197" t="str">
        <f t="shared" si="57"/>
        <v>项</v>
      </c>
    </row>
    <row r="1157" s="248" customFormat="1" ht="36" customHeight="1" spans="1:7">
      <c r="A1157" s="222">
        <v>2200125</v>
      </c>
      <c r="B1157" s="217" t="s">
        <v>1026</v>
      </c>
      <c r="C1157" s="453">
        <v>0</v>
      </c>
      <c r="D1157" s="451">
        <v>0</v>
      </c>
      <c r="E1157" s="353" t="str">
        <f t="shared" si="58"/>
        <v/>
      </c>
      <c r="F1157" s="452" t="str">
        <f t="shared" ref="F1157:F1220" si="59">IF(LEN(A1157)=3,"是",IF(B1157&lt;&gt;"",IF(SUM(C1157:D1157)&lt;&gt;0,"是","否"),"是"))</f>
        <v>否</v>
      </c>
      <c r="G1157" s="197" t="str">
        <f t="shared" ref="G1157:G1220" si="60">IF(LEN(A1157)=3,"类",IF(LEN(A1157)=5,"款","项"))</f>
        <v>项</v>
      </c>
    </row>
    <row r="1158" s="248" customFormat="1" ht="36" customHeight="1" spans="1:7">
      <c r="A1158" s="222">
        <v>2200126</v>
      </c>
      <c r="B1158" s="217" t="s">
        <v>1027</v>
      </c>
      <c r="C1158" s="453">
        <v>0</v>
      </c>
      <c r="D1158" s="451">
        <v>0</v>
      </c>
      <c r="E1158" s="353" t="str">
        <f t="shared" si="58"/>
        <v/>
      </c>
      <c r="F1158" s="452" t="str">
        <f t="shared" si="59"/>
        <v>否</v>
      </c>
      <c r="G1158" s="197" t="str">
        <f t="shared" si="60"/>
        <v>项</v>
      </c>
    </row>
    <row r="1159" s="248" customFormat="1" ht="36" customHeight="1" spans="1:7">
      <c r="A1159" s="222">
        <v>2200127</v>
      </c>
      <c r="B1159" s="217" t="s">
        <v>1028</v>
      </c>
      <c r="C1159" s="453">
        <v>0</v>
      </c>
      <c r="D1159" s="451">
        <v>0</v>
      </c>
      <c r="E1159" s="353" t="str">
        <f t="shared" si="58"/>
        <v/>
      </c>
      <c r="F1159" s="452" t="str">
        <f t="shared" si="59"/>
        <v>否</v>
      </c>
      <c r="G1159" s="197" t="str">
        <f t="shared" si="60"/>
        <v>项</v>
      </c>
    </row>
    <row r="1160" s="248" customFormat="1" ht="36" customHeight="1" spans="1:7">
      <c r="A1160" s="222">
        <v>2200128</v>
      </c>
      <c r="B1160" s="217" t="s">
        <v>1029</v>
      </c>
      <c r="C1160" s="453">
        <v>0</v>
      </c>
      <c r="D1160" s="451">
        <v>0</v>
      </c>
      <c r="E1160" s="353" t="str">
        <f t="shared" si="58"/>
        <v/>
      </c>
      <c r="F1160" s="452" t="str">
        <f t="shared" si="59"/>
        <v>否</v>
      </c>
      <c r="G1160" s="197" t="str">
        <f t="shared" si="60"/>
        <v>项</v>
      </c>
    </row>
    <row r="1161" s="248" customFormat="1" ht="36" customHeight="1" spans="1:7">
      <c r="A1161" s="222">
        <v>2200129</v>
      </c>
      <c r="B1161" s="217" t="s">
        <v>1030</v>
      </c>
      <c r="C1161" s="453">
        <v>0</v>
      </c>
      <c r="D1161" s="451">
        <v>0</v>
      </c>
      <c r="E1161" s="353" t="str">
        <f t="shared" si="58"/>
        <v/>
      </c>
      <c r="F1161" s="452" t="str">
        <f t="shared" si="59"/>
        <v>否</v>
      </c>
      <c r="G1161" s="197" t="str">
        <f t="shared" si="60"/>
        <v>项</v>
      </c>
    </row>
    <row r="1162" s="248" customFormat="1" ht="36" customHeight="1" spans="1:7">
      <c r="A1162" s="222">
        <v>2200150</v>
      </c>
      <c r="B1162" s="217" t="s">
        <v>147</v>
      </c>
      <c r="C1162" s="453">
        <v>0</v>
      </c>
      <c r="D1162" s="451">
        <v>0</v>
      </c>
      <c r="E1162" s="353" t="str">
        <f t="shared" si="58"/>
        <v/>
      </c>
      <c r="F1162" s="452" t="str">
        <f t="shared" si="59"/>
        <v>否</v>
      </c>
      <c r="G1162" s="197" t="str">
        <f t="shared" si="60"/>
        <v>项</v>
      </c>
    </row>
    <row r="1163" s="248" customFormat="1" ht="36" customHeight="1" spans="1:7">
      <c r="A1163" s="222">
        <v>2200199</v>
      </c>
      <c r="B1163" s="217" t="s">
        <v>1031</v>
      </c>
      <c r="C1163" s="453">
        <v>10</v>
      </c>
      <c r="D1163" s="454">
        <v>9</v>
      </c>
      <c r="E1163" s="353">
        <f t="shared" si="58"/>
        <v>-0.1</v>
      </c>
      <c r="F1163" s="452" t="str">
        <f t="shared" si="59"/>
        <v>是</v>
      </c>
      <c r="G1163" s="197" t="str">
        <f t="shared" si="60"/>
        <v>项</v>
      </c>
    </row>
    <row r="1164" ht="36" customHeight="1" spans="1:7">
      <c r="A1164" s="222">
        <v>22005</v>
      </c>
      <c r="B1164" s="217" t="s">
        <v>1032</v>
      </c>
      <c r="C1164" s="453">
        <f>SUM(C1165:C1178)</f>
        <v>64</v>
      </c>
      <c r="D1164" s="454">
        <f>SUM(D1165:D1178)</f>
        <v>66</v>
      </c>
      <c r="E1164" s="353">
        <f t="shared" si="58"/>
        <v>0.031</v>
      </c>
      <c r="F1164" s="452" t="str">
        <f t="shared" si="59"/>
        <v>是</v>
      </c>
      <c r="G1164" s="197" t="str">
        <f t="shared" si="60"/>
        <v>款</v>
      </c>
    </row>
    <row r="1165" s="248" customFormat="1" ht="36" customHeight="1" spans="1:7">
      <c r="A1165" s="222">
        <v>2200501</v>
      </c>
      <c r="B1165" s="217" t="s">
        <v>138</v>
      </c>
      <c r="C1165" s="453">
        <v>50</v>
      </c>
      <c r="D1165" s="454">
        <v>26</v>
      </c>
      <c r="E1165" s="353">
        <f t="shared" si="58"/>
        <v>-0.48</v>
      </c>
      <c r="F1165" s="452" t="str">
        <f t="shared" si="59"/>
        <v>是</v>
      </c>
      <c r="G1165" s="197" t="str">
        <f t="shared" si="60"/>
        <v>项</v>
      </c>
    </row>
    <row r="1166" s="248" customFormat="1" ht="36" customHeight="1" spans="1:7">
      <c r="A1166" s="222">
        <v>2200502</v>
      </c>
      <c r="B1166" s="217" t="s">
        <v>139</v>
      </c>
      <c r="C1166" s="453">
        <v>0</v>
      </c>
      <c r="D1166" s="451">
        <v>0</v>
      </c>
      <c r="E1166" s="353" t="str">
        <f t="shared" si="58"/>
        <v/>
      </c>
      <c r="F1166" s="452" t="str">
        <f t="shared" si="59"/>
        <v>否</v>
      </c>
      <c r="G1166" s="197" t="str">
        <f t="shared" si="60"/>
        <v>项</v>
      </c>
    </row>
    <row r="1167" s="248" customFormat="1" ht="36" customHeight="1" spans="1:7">
      <c r="A1167" s="222">
        <v>2200503</v>
      </c>
      <c r="B1167" s="217" t="s">
        <v>140</v>
      </c>
      <c r="C1167" s="453">
        <v>0</v>
      </c>
      <c r="D1167" s="451">
        <v>0</v>
      </c>
      <c r="E1167" s="353" t="str">
        <f t="shared" si="58"/>
        <v/>
      </c>
      <c r="F1167" s="452" t="str">
        <f t="shared" si="59"/>
        <v>否</v>
      </c>
      <c r="G1167" s="197" t="str">
        <f t="shared" si="60"/>
        <v>项</v>
      </c>
    </row>
    <row r="1168" s="248" customFormat="1" ht="36" customHeight="1" spans="1:7">
      <c r="A1168" s="222">
        <v>2200504</v>
      </c>
      <c r="B1168" s="217" t="s">
        <v>1033</v>
      </c>
      <c r="C1168" s="453">
        <v>0</v>
      </c>
      <c r="D1168" s="454">
        <v>24</v>
      </c>
      <c r="E1168" s="353" t="str">
        <f t="shared" si="58"/>
        <v/>
      </c>
      <c r="F1168" s="452" t="str">
        <f t="shared" si="59"/>
        <v>是</v>
      </c>
      <c r="G1168" s="197" t="str">
        <f t="shared" si="60"/>
        <v>项</v>
      </c>
    </row>
    <row r="1169" s="248" customFormat="1" ht="36" customHeight="1" spans="1:7">
      <c r="A1169" s="222">
        <v>2200506</v>
      </c>
      <c r="B1169" s="217" t="s">
        <v>1034</v>
      </c>
      <c r="C1169" s="453">
        <v>0</v>
      </c>
      <c r="D1169" s="451">
        <v>0</v>
      </c>
      <c r="E1169" s="353" t="str">
        <f t="shared" si="58"/>
        <v/>
      </c>
      <c r="F1169" s="452" t="str">
        <f t="shared" si="59"/>
        <v>否</v>
      </c>
      <c r="G1169" s="197" t="str">
        <f t="shared" si="60"/>
        <v>项</v>
      </c>
    </row>
    <row r="1170" s="248" customFormat="1" ht="36" customHeight="1" spans="1:7">
      <c r="A1170" s="222">
        <v>2200507</v>
      </c>
      <c r="B1170" s="217" t="s">
        <v>1035</v>
      </c>
      <c r="C1170" s="453">
        <v>0</v>
      </c>
      <c r="D1170" s="451">
        <v>0</v>
      </c>
      <c r="E1170" s="353" t="str">
        <f t="shared" si="58"/>
        <v/>
      </c>
      <c r="F1170" s="452" t="str">
        <f t="shared" si="59"/>
        <v>否</v>
      </c>
      <c r="G1170" s="197" t="str">
        <f t="shared" si="60"/>
        <v>项</v>
      </c>
    </row>
    <row r="1171" s="248" customFormat="1" ht="36" customHeight="1" spans="1:7">
      <c r="A1171" s="222">
        <v>2200508</v>
      </c>
      <c r="B1171" s="217" t="s">
        <v>1036</v>
      </c>
      <c r="C1171" s="453">
        <v>0</v>
      </c>
      <c r="D1171" s="451">
        <v>0</v>
      </c>
      <c r="E1171" s="353" t="str">
        <f t="shared" ref="E1171:E1234" si="61">IF(C1171&gt;0,D1171/C1171-1,IF(C1171&lt;0,-(D1171/C1171-1),""))</f>
        <v/>
      </c>
      <c r="F1171" s="452" t="str">
        <f t="shared" si="59"/>
        <v>否</v>
      </c>
      <c r="G1171" s="197" t="str">
        <f t="shared" si="60"/>
        <v>项</v>
      </c>
    </row>
    <row r="1172" s="248" customFormat="1" ht="36" customHeight="1" spans="1:7">
      <c r="A1172" s="222">
        <v>2200509</v>
      </c>
      <c r="B1172" s="217" t="s">
        <v>1037</v>
      </c>
      <c r="C1172" s="453">
        <v>0</v>
      </c>
      <c r="D1172" s="451">
        <v>0</v>
      </c>
      <c r="E1172" s="353" t="str">
        <f t="shared" si="61"/>
        <v/>
      </c>
      <c r="F1172" s="452" t="str">
        <f t="shared" si="59"/>
        <v>否</v>
      </c>
      <c r="G1172" s="197" t="str">
        <f t="shared" si="60"/>
        <v>项</v>
      </c>
    </row>
    <row r="1173" s="248" customFormat="1" ht="36" customHeight="1" spans="1:7">
      <c r="A1173" s="222">
        <v>2200510</v>
      </c>
      <c r="B1173" s="217" t="s">
        <v>1038</v>
      </c>
      <c r="C1173" s="453">
        <v>7</v>
      </c>
      <c r="D1173" s="382">
        <v>0</v>
      </c>
      <c r="E1173" s="353">
        <f t="shared" si="61"/>
        <v>-1</v>
      </c>
      <c r="F1173" s="452" t="str">
        <f t="shared" si="59"/>
        <v>是</v>
      </c>
      <c r="G1173" s="197" t="str">
        <f t="shared" si="60"/>
        <v>项</v>
      </c>
    </row>
    <row r="1174" s="248" customFormat="1" ht="36" customHeight="1" spans="1:7">
      <c r="A1174" s="222">
        <v>2200511</v>
      </c>
      <c r="B1174" s="217" t="s">
        <v>1039</v>
      </c>
      <c r="C1174" s="453">
        <v>0</v>
      </c>
      <c r="D1174" s="451">
        <v>0</v>
      </c>
      <c r="E1174" s="353" t="str">
        <f t="shared" si="61"/>
        <v/>
      </c>
      <c r="F1174" s="452" t="str">
        <f t="shared" si="59"/>
        <v>否</v>
      </c>
      <c r="G1174" s="197" t="str">
        <f t="shared" si="60"/>
        <v>项</v>
      </c>
    </row>
    <row r="1175" s="248" customFormat="1" ht="36" customHeight="1" spans="1:7">
      <c r="A1175" s="222">
        <v>2200512</v>
      </c>
      <c r="B1175" s="217" t="s">
        <v>1040</v>
      </c>
      <c r="C1175" s="453">
        <v>0</v>
      </c>
      <c r="D1175" s="451">
        <v>0</v>
      </c>
      <c r="E1175" s="353" t="str">
        <f t="shared" si="61"/>
        <v/>
      </c>
      <c r="F1175" s="452" t="str">
        <f t="shared" si="59"/>
        <v>否</v>
      </c>
      <c r="G1175" s="197" t="str">
        <f t="shared" si="60"/>
        <v>项</v>
      </c>
    </row>
    <row r="1176" s="248" customFormat="1" ht="36" customHeight="1" spans="1:7">
      <c r="A1176" s="222">
        <v>2200513</v>
      </c>
      <c r="B1176" s="217" t="s">
        <v>1041</v>
      </c>
      <c r="C1176" s="453">
        <v>0</v>
      </c>
      <c r="D1176" s="451">
        <v>0</v>
      </c>
      <c r="E1176" s="353" t="str">
        <f t="shared" si="61"/>
        <v/>
      </c>
      <c r="F1176" s="452" t="str">
        <f t="shared" si="59"/>
        <v>否</v>
      </c>
      <c r="G1176" s="197" t="str">
        <f t="shared" si="60"/>
        <v>项</v>
      </c>
    </row>
    <row r="1177" s="248" customFormat="1" ht="36" customHeight="1" spans="1:7">
      <c r="A1177" s="222">
        <v>2200514</v>
      </c>
      <c r="B1177" s="217" t="s">
        <v>1042</v>
      </c>
      <c r="C1177" s="453">
        <v>0</v>
      </c>
      <c r="D1177" s="451">
        <v>0</v>
      </c>
      <c r="E1177" s="353" t="str">
        <f t="shared" si="61"/>
        <v/>
      </c>
      <c r="F1177" s="452" t="str">
        <f t="shared" si="59"/>
        <v>否</v>
      </c>
      <c r="G1177" s="197" t="str">
        <f t="shared" si="60"/>
        <v>项</v>
      </c>
    </row>
    <row r="1178" s="248" customFormat="1" ht="36" customHeight="1" spans="1:7">
      <c r="A1178" s="222">
        <v>2200599</v>
      </c>
      <c r="B1178" s="217" t="s">
        <v>1043</v>
      </c>
      <c r="C1178" s="453">
        <v>7</v>
      </c>
      <c r="D1178" s="454">
        <v>16</v>
      </c>
      <c r="E1178" s="353">
        <f t="shared" si="61"/>
        <v>1.286</v>
      </c>
      <c r="F1178" s="452" t="str">
        <f t="shared" si="59"/>
        <v>是</v>
      </c>
      <c r="G1178" s="197" t="str">
        <f t="shared" si="60"/>
        <v>项</v>
      </c>
    </row>
    <row r="1179" ht="36" customHeight="1" spans="1:7">
      <c r="A1179" s="222">
        <v>22099</v>
      </c>
      <c r="B1179" s="217" t="s">
        <v>1044</v>
      </c>
      <c r="C1179" s="451">
        <f>C1180</f>
        <v>0</v>
      </c>
      <c r="D1179" s="451">
        <f>D1180</f>
        <v>0</v>
      </c>
      <c r="E1179" s="353" t="str">
        <f t="shared" si="61"/>
        <v/>
      </c>
      <c r="F1179" s="452" t="str">
        <f t="shared" si="59"/>
        <v>否</v>
      </c>
      <c r="G1179" s="197" t="str">
        <f t="shared" si="60"/>
        <v>款</v>
      </c>
    </row>
    <row r="1180" s="248" customFormat="1" ht="36" customHeight="1" spans="1:7">
      <c r="A1180" s="229">
        <v>2209999</v>
      </c>
      <c r="B1180" s="217" t="s">
        <v>1045</v>
      </c>
      <c r="C1180" s="453">
        <v>0</v>
      </c>
      <c r="D1180" s="451">
        <v>0</v>
      </c>
      <c r="E1180" s="353" t="str">
        <f t="shared" si="61"/>
        <v/>
      </c>
      <c r="F1180" s="452" t="str">
        <f t="shared" si="59"/>
        <v>否</v>
      </c>
      <c r="G1180" s="197" t="str">
        <f t="shared" si="60"/>
        <v>项</v>
      </c>
    </row>
    <row r="1181" ht="36" customHeight="1" spans="1:7">
      <c r="A1181" s="223">
        <v>221</v>
      </c>
      <c r="B1181" s="211" t="s">
        <v>113</v>
      </c>
      <c r="C1181" s="451">
        <f>SUM(C1182,C1193,C1197)</f>
        <v>17709</v>
      </c>
      <c r="D1181" s="382">
        <f>SUM(D1182,D1193,D1197)</f>
        <v>18717</v>
      </c>
      <c r="E1181" s="351">
        <f t="shared" si="61"/>
        <v>0.057</v>
      </c>
      <c r="F1181" s="452" t="str">
        <f t="shared" si="59"/>
        <v>是</v>
      </c>
      <c r="G1181" s="197" t="str">
        <f t="shared" si="60"/>
        <v>类</v>
      </c>
    </row>
    <row r="1182" ht="36" customHeight="1" spans="1:7">
      <c r="A1182" s="222">
        <v>22101</v>
      </c>
      <c r="B1182" s="217" t="s">
        <v>1046</v>
      </c>
      <c r="C1182" s="453">
        <f>SUM(C1183:C1192)</f>
        <v>8727</v>
      </c>
      <c r="D1182" s="454">
        <f>SUM(D1183:D1192)</f>
        <v>9720</v>
      </c>
      <c r="E1182" s="353">
        <f t="shared" si="61"/>
        <v>0.114</v>
      </c>
      <c r="F1182" s="452" t="str">
        <f t="shared" si="59"/>
        <v>是</v>
      </c>
      <c r="G1182" s="197" t="str">
        <f t="shared" si="60"/>
        <v>款</v>
      </c>
    </row>
    <row r="1183" s="248" customFormat="1" ht="36" customHeight="1" spans="1:7">
      <c r="A1183" s="222">
        <v>2210101</v>
      </c>
      <c r="B1183" s="217" t="s">
        <v>1047</v>
      </c>
      <c r="C1183" s="453">
        <v>0</v>
      </c>
      <c r="D1183" s="451">
        <v>0</v>
      </c>
      <c r="E1183" s="353" t="str">
        <f t="shared" si="61"/>
        <v/>
      </c>
      <c r="F1183" s="452" t="str">
        <f t="shared" si="59"/>
        <v>否</v>
      </c>
      <c r="G1183" s="197" t="str">
        <f t="shared" si="60"/>
        <v>项</v>
      </c>
    </row>
    <row r="1184" s="248" customFormat="1" ht="36" customHeight="1" spans="1:7">
      <c r="A1184" s="222">
        <v>2210102</v>
      </c>
      <c r="B1184" s="217" t="s">
        <v>1048</v>
      </c>
      <c r="C1184" s="453">
        <v>0</v>
      </c>
      <c r="D1184" s="451">
        <v>0</v>
      </c>
      <c r="E1184" s="353" t="str">
        <f t="shared" si="61"/>
        <v/>
      </c>
      <c r="F1184" s="452" t="str">
        <f t="shared" si="59"/>
        <v>否</v>
      </c>
      <c r="G1184" s="197" t="str">
        <f t="shared" si="60"/>
        <v>项</v>
      </c>
    </row>
    <row r="1185" s="248" customFormat="1" ht="36" customHeight="1" spans="1:7">
      <c r="A1185" s="222">
        <v>2210103</v>
      </c>
      <c r="B1185" s="217" t="s">
        <v>1049</v>
      </c>
      <c r="C1185" s="453">
        <v>415</v>
      </c>
      <c r="D1185" s="454">
        <v>200</v>
      </c>
      <c r="E1185" s="353">
        <f t="shared" si="61"/>
        <v>-0.518</v>
      </c>
      <c r="F1185" s="452" t="str">
        <f t="shared" si="59"/>
        <v>是</v>
      </c>
      <c r="G1185" s="197" t="str">
        <f t="shared" si="60"/>
        <v>项</v>
      </c>
    </row>
    <row r="1186" s="248" customFormat="1" ht="36" customHeight="1" spans="1:7">
      <c r="A1186" s="222">
        <v>2210104</v>
      </c>
      <c r="B1186" s="217" t="s">
        <v>1050</v>
      </c>
      <c r="C1186" s="453">
        <v>0</v>
      </c>
      <c r="D1186" s="451">
        <v>0</v>
      </c>
      <c r="E1186" s="353" t="str">
        <f t="shared" si="61"/>
        <v/>
      </c>
      <c r="F1186" s="452" t="str">
        <f t="shared" si="59"/>
        <v>否</v>
      </c>
      <c r="G1186" s="197" t="str">
        <f t="shared" si="60"/>
        <v>项</v>
      </c>
    </row>
    <row r="1187" s="248" customFormat="1" ht="36" customHeight="1" spans="1:7">
      <c r="A1187" s="222">
        <v>2210105</v>
      </c>
      <c r="B1187" s="217" t="s">
        <v>1051</v>
      </c>
      <c r="C1187" s="453">
        <v>7482</v>
      </c>
      <c r="D1187" s="454">
        <v>6670</v>
      </c>
      <c r="E1187" s="353">
        <f t="shared" si="61"/>
        <v>-0.109</v>
      </c>
      <c r="F1187" s="452" t="str">
        <f t="shared" si="59"/>
        <v>是</v>
      </c>
      <c r="G1187" s="197" t="str">
        <f t="shared" si="60"/>
        <v>项</v>
      </c>
    </row>
    <row r="1188" s="248" customFormat="1" ht="36" customHeight="1" spans="1:7">
      <c r="A1188" s="222">
        <v>2210106</v>
      </c>
      <c r="B1188" s="217" t="s">
        <v>1052</v>
      </c>
      <c r="C1188" s="453">
        <v>0</v>
      </c>
      <c r="D1188" s="451">
        <v>0</v>
      </c>
      <c r="E1188" s="353" t="str">
        <f t="shared" si="61"/>
        <v/>
      </c>
      <c r="F1188" s="452" t="str">
        <f t="shared" si="59"/>
        <v>否</v>
      </c>
      <c r="G1188" s="197" t="str">
        <f t="shared" si="60"/>
        <v>项</v>
      </c>
    </row>
    <row r="1189" s="248" customFormat="1" ht="36" customHeight="1" spans="1:7">
      <c r="A1189" s="222">
        <v>2210107</v>
      </c>
      <c r="B1189" s="217" t="s">
        <v>1053</v>
      </c>
      <c r="C1189" s="453">
        <v>50</v>
      </c>
      <c r="D1189" s="454">
        <v>50</v>
      </c>
      <c r="E1189" s="353">
        <f t="shared" si="61"/>
        <v>0</v>
      </c>
      <c r="F1189" s="452" t="str">
        <f t="shared" si="59"/>
        <v>是</v>
      </c>
      <c r="G1189" s="197" t="str">
        <f t="shared" si="60"/>
        <v>项</v>
      </c>
    </row>
    <row r="1190" s="248" customFormat="1" ht="36" customHeight="1" spans="1:7">
      <c r="A1190" s="222">
        <v>2210108</v>
      </c>
      <c r="B1190" s="217" t="s">
        <v>1054</v>
      </c>
      <c r="C1190" s="453">
        <v>760</v>
      </c>
      <c r="D1190" s="454">
        <v>2800</v>
      </c>
      <c r="E1190" s="353">
        <f t="shared" si="61"/>
        <v>2.684</v>
      </c>
      <c r="F1190" s="452" t="str">
        <f t="shared" si="59"/>
        <v>是</v>
      </c>
      <c r="G1190" s="197" t="str">
        <f t="shared" si="60"/>
        <v>项</v>
      </c>
    </row>
    <row r="1191" s="248" customFormat="1" ht="36" customHeight="1" spans="1:7">
      <c r="A1191" s="222">
        <v>2210109</v>
      </c>
      <c r="B1191" s="217" t="s">
        <v>1055</v>
      </c>
      <c r="C1191" s="453">
        <v>0</v>
      </c>
      <c r="D1191" s="451">
        <v>0</v>
      </c>
      <c r="E1191" s="353" t="str">
        <f t="shared" si="61"/>
        <v/>
      </c>
      <c r="F1191" s="452" t="str">
        <f t="shared" si="59"/>
        <v>否</v>
      </c>
      <c r="G1191" s="197" t="str">
        <f t="shared" si="60"/>
        <v>项</v>
      </c>
    </row>
    <row r="1192" s="248" customFormat="1" ht="36" customHeight="1" spans="1:7">
      <c r="A1192" s="222">
        <v>2210199</v>
      </c>
      <c r="B1192" s="217" t="s">
        <v>1056</v>
      </c>
      <c r="C1192" s="453">
        <v>20</v>
      </c>
      <c r="D1192" s="382">
        <v>0</v>
      </c>
      <c r="E1192" s="353">
        <f t="shared" si="61"/>
        <v>-1</v>
      </c>
      <c r="F1192" s="452" t="str">
        <f t="shared" si="59"/>
        <v>是</v>
      </c>
      <c r="G1192" s="197" t="str">
        <f t="shared" si="60"/>
        <v>项</v>
      </c>
    </row>
    <row r="1193" ht="36" customHeight="1" spans="1:7">
      <c r="A1193" s="222">
        <v>22102</v>
      </c>
      <c r="B1193" s="217" t="s">
        <v>1057</v>
      </c>
      <c r="C1193" s="453">
        <f>SUM(C1194:C1196)</f>
        <v>8982</v>
      </c>
      <c r="D1193" s="454">
        <f>SUM(D1194:D1196)</f>
        <v>8997</v>
      </c>
      <c r="E1193" s="353">
        <f t="shared" si="61"/>
        <v>0.002</v>
      </c>
      <c r="F1193" s="452" t="str">
        <f t="shared" si="59"/>
        <v>是</v>
      </c>
      <c r="G1193" s="197" t="str">
        <f t="shared" si="60"/>
        <v>款</v>
      </c>
    </row>
    <row r="1194" s="248" customFormat="1" ht="36" customHeight="1" spans="1:7">
      <c r="A1194" s="222">
        <v>2210201</v>
      </c>
      <c r="B1194" s="217" t="s">
        <v>1058</v>
      </c>
      <c r="C1194" s="453">
        <v>8982</v>
      </c>
      <c r="D1194" s="454">
        <v>8996</v>
      </c>
      <c r="E1194" s="353">
        <f t="shared" si="61"/>
        <v>0.002</v>
      </c>
      <c r="F1194" s="452" t="str">
        <f t="shared" si="59"/>
        <v>是</v>
      </c>
      <c r="G1194" s="197" t="str">
        <f t="shared" si="60"/>
        <v>项</v>
      </c>
    </row>
    <row r="1195" s="248" customFormat="1" ht="36" customHeight="1" spans="1:7">
      <c r="A1195" s="222">
        <v>2210202</v>
      </c>
      <c r="B1195" s="217" t="s">
        <v>1059</v>
      </c>
      <c r="C1195" s="453">
        <v>0</v>
      </c>
      <c r="D1195" s="451">
        <v>0</v>
      </c>
      <c r="E1195" s="353" t="str">
        <f t="shared" si="61"/>
        <v/>
      </c>
      <c r="F1195" s="452" t="str">
        <f t="shared" si="59"/>
        <v>否</v>
      </c>
      <c r="G1195" s="197" t="str">
        <f t="shared" si="60"/>
        <v>项</v>
      </c>
    </row>
    <row r="1196" s="248" customFormat="1" ht="36" customHeight="1" spans="1:7">
      <c r="A1196" s="222">
        <v>2210203</v>
      </c>
      <c r="B1196" s="217" t="s">
        <v>1060</v>
      </c>
      <c r="C1196" s="453">
        <v>0</v>
      </c>
      <c r="D1196" s="454">
        <v>1</v>
      </c>
      <c r="E1196" s="353" t="str">
        <f t="shared" si="61"/>
        <v/>
      </c>
      <c r="F1196" s="452" t="str">
        <f t="shared" si="59"/>
        <v>是</v>
      </c>
      <c r="G1196" s="197" t="str">
        <f t="shared" si="60"/>
        <v>项</v>
      </c>
    </row>
    <row r="1197" ht="36" customHeight="1" spans="1:7">
      <c r="A1197" s="222">
        <v>22103</v>
      </c>
      <c r="B1197" s="217" t="s">
        <v>1061</v>
      </c>
      <c r="C1197" s="451">
        <f>SUM(C1198:C1200)</f>
        <v>0</v>
      </c>
      <c r="D1197" s="451">
        <f>SUM(D1198:D1200)</f>
        <v>0</v>
      </c>
      <c r="E1197" s="353" t="str">
        <f t="shared" si="61"/>
        <v/>
      </c>
      <c r="F1197" s="452" t="str">
        <f t="shared" si="59"/>
        <v>否</v>
      </c>
      <c r="G1197" s="197" t="str">
        <f t="shared" si="60"/>
        <v>款</v>
      </c>
    </row>
    <row r="1198" s="248" customFormat="1" ht="36" customHeight="1" spans="1:7">
      <c r="A1198" s="222">
        <v>2210301</v>
      </c>
      <c r="B1198" s="217" t="s">
        <v>1062</v>
      </c>
      <c r="C1198" s="453">
        <v>0</v>
      </c>
      <c r="D1198" s="451">
        <v>0</v>
      </c>
      <c r="E1198" s="353" t="str">
        <f t="shared" si="61"/>
        <v/>
      </c>
      <c r="F1198" s="452" t="str">
        <f t="shared" si="59"/>
        <v>否</v>
      </c>
      <c r="G1198" s="197" t="str">
        <f t="shared" si="60"/>
        <v>项</v>
      </c>
    </row>
    <row r="1199" s="248" customFormat="1" ht="36" customHeight="1" spans="1:7">
      <c r="A1199" s="222">
        <v>2210302</v>
      </c>
      <c r="B1199" s="217" t="s">
        <v>1063</v>
      </c>
      <c r="C1199" s="453">
        <v>0</v>
      </c>
      <c r="D1199" s="451">
        <v>0</v>
      </c>
      <c r="E1199" s="353" t="str">
        <f t="shared" si="61"/>
        <v/>
      </c>
      <c r="F1199" s="452" t="str">
        <f t="shared" si="59"/>
        <v>否</v>
      </c>
      <c r="G1199" s="197" t="str">
        <f t="shared" si="60"/>
        <v>项</v>
      </c>
    </row>
    <row r="1200" s="248" customFormat="1" ht="36" customHeight="1" spans="1:7">
      <c r="A1200" s="222">
        <v>2210399</v>
      </c>
      <c r="B1200" s="217" t="s">
        <v>1064</v>
      </c>
      <c r="C1200" s="453">
        <v>0</v>
      </c>
      <c r="D1200" s="451">
        <v>0</v>
      </c>
      <c r="E1200" s="353" t="str">
        <f t="shared" si="61"/>
        <v/>
      </c>
      <c r="F1200" s="452" t="str">
        <f t="shared" si="59"/>
        <v>否</v>
      </c>
      <c r="G1200" s="197" t="str">
        <f t="shared" si="60"/>
        <v>项</v>
      </c>
    </row>
    <row r="1201" ht="36" customHeight="1" spans="1:7">
      <c r="A1201" s="223">
        <v>222</v>
      </c>
      <c r="B1201" s="211" t="s">
        <v>115</v>
      </c>
      <c r="C1201" s="451">
        <f>SUM(C1202,C1220,C1234,C1240,C1246)</f>
        <v>445</v>
      </c>
      <c r="D1201" s="382">
        <f>SUM(D1202,D1220,D1234,D1240,D1246)</f>
        <v>1583</v>
      </c>
      <c r="E1201" s="351">
        <f t="shared" si="61"/>
        <v>2.557</v>
      </c>
      <c r="F1201" s="452" t="str">
        <f t="shared" si="59"/>
        <v>是</v>
      </c>
      <c r="G1201" s="197" t="str">
        <f t="shared" si="60"/>
        <v>类</v>
      </c>
    </row>
    <row r="1202" ht="36" customHeight="1" spans="1:7">
      <c r="A1202" s="222">
        <v>22201</v>
      </c>
      <c r="B1202" s="217" t="s">
        <v>1649</v>
      </c>
      <c r="C1202" s="453">
        <f>SUM(C1203:C1219)</f>
        <v>52</v>
      </c>
      <c r="D1202" s="454">
        <f>SUM(D1203:D1219)</f>
        <v>1102</v>
      </c>
      <c r="E1202" s="353">
        <f t="shared" si="61"/>
        <v>20.192</v>
      </c>
      <c r="F1202" s="452" t="str">
        <f t="shared" si="59"/>
        <v>是</v>
      </c>
      <c r="G1202" s="197" t="str">
        <f t="shared" si="60"/>
        <v>款</v>
      </c>
    </row>
    <row r="1203" s="248" customFormat="1" ht="36" customHeight="1" spans="1:7">
      <c r="A1203" s="222">
        <v>2220101</v>
      </c>
      <c r="B1203" s="217" t="s">
        <v>138</v>
      </c>
      <c r="C1203" s="453">
        <v>0</v>
      </c>
      <c r="D1203" s="451">
        <v>0</v>
      </c>
      <c r="E1203" s="353" t="str">
        <f t="shared" si="61"/>
        <v/>
      </c>
      <c r="F1203" s="452" t="str">
        <f t="shared" si="59"/>
        <v>否</v>
      </c>
      <c r="G1203" s="197" t="str">
        <f t="shared" si="60"/>
        <v>项</v>
      </c>
    </row>
    <row r="1204" s="248" customFormat="1" ht="36" customHeight="1" spans="1:7">
      <c r="A1204" s="222">
        <v>2220102</v>
      </c>
      <c r="B1204" s="217" t="s">
        <v>139</v>
      </c>
      <c r="C1204" s="453">
        <v>0</v>
      </c>
      <c r="D1204" s="451">
        <v>0</v>
      </c>
      <c r="E1204" s="353" t="str">
        <f t="shared" si="61"/>
        <v/>
      </c>
      <c r="F1204" s="452" t="str">
        <f t="shared" si="59"/>
        <v>否</v>
      </c>
      <c r="G1204" s="197" t="str">
        <f t="shared" si="60"/>
        <v>项</v>
      </c>
    </row>
    <row r="1205" s="248" customFormat="1" ht="36" customHeight="1" spans="1:7">
      <c r="A1205" s="222">
        <v>2220103</v>
      </c>
      <c r="B1205" s="217" t="s">
        <v>140</v>
      </c>
      <c r="C1205" s="453">
        <v>0</v>
      </c>
      <c r="D1205" s="451">
        <v>0</v>
      </c>
      <c r="E1205" s="353" t="str">
        <f t="shared" si="61"/>
        <v/>
      </c>
      <c r="F1205" s="452" t="str">
        <f t="shared" si="59"/>
        <v>否</v>
      </c>
      <c r="G1205" s="197" t="str">
        <f t="shared" si="60"/>
        <v>项</v>
      </c>
    </row>
    <row r="1206" s="248" customFormat="1" ht="36" customHeight="1" spans="1:7">
      <c r="A1206" s="222">
        <v>2220104</v>
      </c>
      <c r="B1206" s="217" t="s">
        <v>1650</v>
      </c>
      <c r="C1206" s="453">
        <v>0</v>
      </c>
      <c r="D1206" s="451">
        <v>0</v>
      </c>
      <c r="E1206" s="353" t="str">
        <f t="shared" si="61"/>
        <v/>
      </c>
      <c r="F1206" s="452" t="str">
        <f t="shared" si="59"/>
        <v>否</v>
      </c>
      <c r="G1206" s="197" t="str">
        <f t="shared" si="60"/>
        <v>项</v>
      </c>
    </row>
    <row r="1207" s="248" customFormat="1" ht="36" customHeight="1" spans="1:7">
      <c r="A1207" s="222">
        <v>2220105</v>
      </c>
      <c r="B1207" s="217" t="s">
        <v>1067</v>
      </c>
      <c r="C1207" s="453">
        <v>50</v>
      </c>
      <c r="D1207" s="454">
        <v>50</v>
      </c>
      <c r="E1207" s="353">
        <f t="shared" si="61"/>
        <v>0</v>
      </c>
      <c r="F1207" s="452" t="str">
        <f t="shared" si="59"/>
        <v>是</v>
      </c>
      <c r="G1207" s="197" t="str">
        <f t="shared" si="60"/>
        <v>项</v>
      </c>
    </row>
    <row r="1208" s="248" customFormat="1" ht="36" customHeight="1" spans="1:7">
      <c r="A1208" s="222">
        <v>2220106</v>
      </c>
      <c r="B1208" s="217" t="s">
        <v>1068</v>
      </c>
      <c r="C1208" s="453">
        <v>0</v>
      </c>
      <c r="D1208" s="451">
        <v>0</v>
      </c>
      <c r="E1208" s="353" t="str">
        <f t="shared" si="61"/>
        <v/>
      </c>
      <c r="F1208" s="452" t="str">
        <f t="shared" si="59"/>
        <v>否</v>
      </c>
      <c r="G1208" s="197" t="str">
        <f t="shared" si="60"/>
        <v>项</v>
      </c>
    </row>
    <row r="1209" s="248" customFormat="1" ht="36" customHeight="1" spans="1:7">
      <c r="A1209" s="222">
        <v>2220107</v>
      </c>
      <c r="B1209" s="217" t="s">
        <v>1069</v>
      </c>
      <c r="C1209" s="453">
        <v>0</v>
      </c>
      <c r="D1209" s="451">
        <v>0</v>
      </c>
      <c r="E1209" s="353" t="str">
        <f t="shared" si="61"/>
        <v/>
      </c>
      <c r="F1209" s="452" t="str">
        <f t="shared" si="59"/>
        <v>否</v>
      </c>
      <c r="G1209" s="197" t="str">
        <f t="shared" si="60"/>
        <v>项</v>
      </c>
    </row>
    <row r="1210" s="248" customFormat="1" ht="36" customHeight="1" spans="1:7">
      <c r="A1210" s="222">
        <v>2220112</v>
      </c>
      <c r="B1210" s="217" t="s">
        <v>1070</v>
      </c>
      <c r="C1210" s="453">
        <v>0</v>
      </c>
      <c r="D1210" s="451">
        <v>0</v>
      </c>
      <c r="E1210" s="353" t="str">
        <f t="shared" si="61"/>
        <v/>
      </c>
      <c r="F1210" s="452" t="str">
        <f t="shared" si="59"/>
        <v>否</v>
      </c>
      <c r="G1210" s="197" t="str">
        <f t="shared" si="60"/>
        <v>项</v>
      </c>
    </row>
    <row r="1211" s="248" customFormat="1" ht="36" customHeight="1" spans="1:7">
      <c r="A1211" s="222">
        <v>2220113</v>
      </c>
      <c r="B1211" s="217" t="s">
        <v>1071</v>
      </c>
      <c r="C1211" s="453">
        <v>0</v>
      </c>
      <c r="D1211" s="451">
        <v>0</v>
      </c>
      <c r="E1211" s="353" t="str">
        <f t="shared" si="61"/>
        <v/>
      </c>
      <c r="F1211" s="452" t="str">
        <f t="shared" si="59"/>
        <v>否</v>
      </c>
      <c r="G1211" s="197" t="str">
        <f t="shared" si="60"/>
        <v>项</v>
      </c>
    </row>
    <row r="1212" s="248" customFormat="1" ht="36" customHeight="1" spans="1:7">
      <c r="A1212" s="222">
        <v>2220114</v>
      </c>
      <c r="B1212" s="217" t="s">
        <v>1072</v>
      </c>
      <c r="C1212" s="453">
        <v>0</v>
      </c>
      <c r="D1212" s="451">
        <v>0</v>
      </c>
      <c r="E1212" s="353" t="str">
        <f t="shared" si="61"/>
        <v/>
      </c>
      <c r="F1212" s="452" t="str">
        <f t="shared" si="59"/>
        <v>否</v>
      </c>
      <c r="G1212" s="197" t="str">
        <f t="shared" si="60"/>
        <v>项</v>
      </c>
    </row>
    <row r="1213" s="248" customFormat="1" ht="36" customHeight="1" spans="1:7">
      <c r="A1213" s="222">
        <v>2220115</v>
      </c>
      <c r="B1213" s="217" t="s">
        <v>1073</v>
      </c>
      <c r="C1213" s="453">
        <v>0</v>
      </c>
      <c r="D1213" s="451">
        <v>0</v>
      </c>
      <c r="E1213" s="353" t="str">
        <f t="shared" si="61"/>
        <v/>
      </c>
      <c r="F1213" s="452" t="str">
        <f t="shared" si="59"/>
        <v>否</v>
      </c>
      <c r="G1213" s="197" t="str">
        <f t="shared" si="60"/>
        <v>项</v>
      </c>
    </row>
    <row r="1214" s="248" customFormat="1" ht="36" customHeight="1" spans="1:7">
      <c r="A1214" s="222">
        <v>2220118</v>
      </c>
      <c r="B1214" s="217" t="s">
        <v>1074</v>
      </c>
      <c r="C1214" s="453">
        <v>0</v>
      </c>
      <c r="D1214" s="451">
        <v>0</v>
      </c>
      <c r="E1214" s="353" t="str">
        <f t="shared" si="61"/>
        <v/>
      </c>
      <c r="F1214" s="452" t="str">
        <f t="shared" si="59"/>
        <v>否</v>
      </c>
      <c r="G1214" s="197" t="str">
        <f t="shared" si="60"/>
        <v>项</v>
      </c>
    </row>
    <row r="1215" s="248" customFormat="1" ht="36" customHeight="1" spans="1:7">
      <c r="A1215" s="456">
        <v>2220119</v>
      </c>
      <c r="B1215" s="468" t="s">
        <v>1075</v>
      </c>
      <c r="C1215" s="453">
        <v>0</v>
      </c>
      <c r="D1215" s="454">
        <v>1050</v>
      </c>
      <c r="E1215" s="353" t="str">
        <f t="shared" si="61"/>
        <v/>
      </c>
      <c r="F1215" s="452" t="str">
        <f t="shared" si="59"/>
        <v>是</v>
      </c>
      <c r="G1215" s="197" t="str">
        <f t="shared" si="60"/>
        <v>项</v>
      </c>
    </row>
    <row r="1216" s="248" customFormat="1" ht="36" customHeight="1" spans="1:7">
      <c r="A1216" s="456">
        <v>2220120</v>
      </c>
      <c r="B1216" s="468" t="s">
        <v>1076</v>
      </c>
      <c r="C1216" s="453">
        <v>0</v>
      </c>
      <c r="D1216" s="451">
        <v>0</v>
      </c>
      <c r="E1216" s="353" t="str">
        <f t="shared" si="61"/>
        <v/>
      </c>
      <c r="F1216" s="452" t="str">
        <f t="shared" si="59"/>
        <v>否</v>
      </c>
      <c r="G1216" s="197" t="str">
        <f t="shared" si="60"/>
        <v>项</v>
      </c>
    </row>
    <row r="1217" s="248" customFormat="1" ht="36" customHeight="1" spans="1:7">
      <c r="A1217" s="456">
        <v>2220121</v>
      </c>
      <c r="B1217" s="468" t="s">
        <v>1651</v>
      </c>
      <c r="C1217" s="453">
        <v>0</v>
      </c>
      <c r="D1217" s="451">
        <v>0</v>
      </c>
      <c r="E1217" s="353" t="str">
        <f t="shared" si="61"/>
        <v/>
      </c>
      <c r="F1217" s="452" t="str">
        <f t="shared" si="59"/>
        <v>否</v>
      </c>
      <c r="G1217" s="197" t="str">
        <f t="shared" si="60"/>
        <v>项</v>
      </c>
    </row>
    <row r="1218" s="248" customFormat="1" ht="36" customHeight="1" spans="1:7">
      <c r="A1218" s="222">
        <v>2220150</v>
      </c>
      <c r="B1218" s="217" t="s">
        <v>147</v>
      </c>
      <c r="C1218" s="453">
        <v>0</v>
      </c>
      <c r="D1218" s="451">
        <v>0</v>
      </c>
      <c r="E1218" s="353" t="str">
        <f t="shared" si="61"/>
        <v/>
      </c>
      <c r="F1218" s="452" t="str">
        <f t="shared" si="59"/>
        <v>否</v>
      </c>
      <c r="G1218" s="197" t="str">
        <f t="shared" si="60"/>
        <v>项</v>
      </c>
    </row>
    <row r="1219" s="248" customFormat="1" ht="36" customHeight="1" spans="1:7">
      <c r="A1219" s="222">
        <v>2220199</v>
      </c>
      <c r="B1219" s="217" t="s">
        <v>1078</v>
      </c>
      <c r="C1219" s="453">
        <v>2</v>
      </c>
      <c r="D1219" s="454">
        <v>2</v>
      </c>
      <c r="E1219" s="353">
        <f t="shared" si="61"/>
        <v>0</v>
      </c>
      <c r="F1219" s="452" t="str">
        <f t="shared" si="59"/>
        <v>是</v>
      </c>
      <c r="G1219" s="197" t="str">
        <f t="shared" si="60"/>
        <v>项</v>
      </c>
    </row>
    <row r="1220" ht="36" customHeight="1" spans="1:7">
      <c r="A1220" s="222">
        <v>22202</v>
      </c>
      <c r="B1220" s="357" t="s">
        <v>1079</v>
      </c>
      <c r="C1220" s="451">
        <f>SUM(C1221:C1233)</f>
        <v>0</v>
      </c>
      <c r="D1220" s="451">
        <f>SUM(D1221:D1233)</f>
        <v>0</v>
      </c>
      <c r="E1220" s="353" t="str">
        <f t="shared" si="61"/>
        <v/>
      </c>
      <c r="F1220" s="452" t="str">
        <f t="shared" si="59"/>
        <v>否</v>
      </c>
      <c r="G1220" s="197" t="str">
        <f t="shared" si="60"/>
        <v>款</v>
      </c>
    </row>
    <row r="1221" s="248" customFormat="1" ht="36" customHeight="1" spans="1:7">
      <c r="A1221" s="222">
        <v>2220201</v>
      </c>
      <c r="B1221" s="357" t="s">
        <v>203</v>
      </c>
      <c r="C1221" s="453">
        <v>0</v>
      </c>
      <c r="D1221" s="451"/>
      <c r="E1221" s="353" t="str">
        <f t="shared" si="61"/>
        <v/>
      </c>
      <c r="F1221" s="452" t="str">
        <f t="shared" ref="F1221:F1284" si="62">IF(LEN(A1221)=3,"是",IF(B1221&lt;&gt;"",IF(SUM(C1221:D1221)&lt;&gt;0,"是","否"),"是"))</f>
        <v>否</v>
      </c>
      <c r="G1221" s="197" t="str">
        <f t="shared" ref="G1221:G1284" si="63">IF(LEN(A1221)=3,"类",IF(LEN(A1221)=5,"款","项"))</f>
        <v>项</v>
      </c>
    </row>
    <row r="1222" s="248" customFormat="1" ht="36" customHeight="1" spans="1:7">
      <c r="A1222" s="222">
        <v>2220202</v>
      </c>
      <c r="B1222" s="357" t="s">
        <v>204</v>
      </c>
      <c r="C1222" s="453">
        <v>0</v>
      </c>
      <c r="D1222" s="451"/>
      <c r="E1222" s="353" t="str">
        <f t="shared" si="61"/>
        <v/>
      </c>
      <c r="F1222" s="452" t="str">
        <f t="shared" si="62"/>
        <v>否</v>
      </c>
      <c r="G1222" s="197" t="str">
        <f t="shared" si="63"/>
        <v>项</v>
      </c>
    </row>
    <row r="1223" s="248" customFormat="1" ht="36" customHeight="1" spans="1:7">
      <c r="A1223" s="222">
        <v>2220203</v>
      </c>
      <c r="B1223" s="357" t="s">
        <v>205</v>
      </c>
      <c r="C1223" s="453">
        <v>0</v>
      </c>
      <c r="D1223" s="451"/>
      <c r="E1223" s="353" t="str">
        <f t="shared" si="61"/>
        <v/>
      </c>
      <c r="F1223" s="452" t="str">
        <f t="shared" si="62"/>
        <v>否</v>
      </c>
      <c r="G1223" s="197" t="str">
        <f t="shared" si="63"/>
        <v>项</v>
      </c>
    </row>
    <row r="1224" s="248" customFormat="1" ht="36" customHeight="1" spans="1:7">
      <c r="A1224" s="222">
        <v>2220204</v>
      </c>
      <c r="B1224" s="357" t="s">
        <v>1080</v>
      </c>
      <c r="C1224" s="453">
        <v>0</v>
      </c>
      <c r="D1224" s="451"/>
      <c r="E1224" s="353" t="str">
        <f t="shared" si="61"/>
        <v/>
      </c>
      <c r="F1224" s="452" t="str">
        <f t="shared" si="62"/>
        <v>否</v>
      </c>
      <c r="G1224" s="197" t="str">
        <f t="shared" si="63"/>
        <v>项</v>
      </c>
    </row>
    <row r="1225" s="248" customFormat="1" ht="36" customHeight="1" spans="1:7">
      <c r="A1225" s="222">
        <v>2220205</v>
      </c>
      <c r="B1225" s="357" t="s">
        <v>1081</v>
      </c>
      <c r="C1225" s="453">
        <v>0</v>
      </c>
      <c r="D1225" s="451"/>
      <c r="E1225" s="353" t="str">
        <f t="shared" si="61"/>
        <v/>
      </c>
      <c r="F1225" s="452" t="str">
        <f t="shared" si="62"/>
        <v>否</v>
      </c>
      <c r="G1225" s="197" t="str">
        <f t="shared" si="63"/>
        <v>项</v>
      </c>
    </row>
    <row r="1226" s="248" customFormat="1" ht="36" customHeight="1" spans="1:7">
      <c r="A1226" s="222">
        <v>2220206</v>
      </c>
      <c r="B1226" s="357" t="s">
        <v>1082</v>
      </c>
      <c r="C1226" s="453">
        <v>0</v>
      </c>
      <c r="D1226" s="451"/>
      <c r="E1226" s="353" t="str">
        <f t="shared" si="61"/>
        <v/>
      </c>
      <c r="F1226" s="452" t="str">
        <f t="shared" si="62"/>
        <v>否</v>
      </c>
      <c r="G1226" s="197" t="str">
        <f t="shared" si="63"/>
        <v>项</v>
      </c>
    </row>
    <row r="1227" s="248" customFormat="1" ht="36" customHeight="1" spans="1:7">
      <c r="A1227" s="222">
        <v>2220207</v>
      </c>
      <c r="B1227" s="357" t="s">
        <v>1083</v>
      </c>
      <c r="C1227" s="453">
        <v>0</v>
      </c>
      <c r="D1227" s="451"/>
      <c r="E1227" s="353" t="str">
        <f t="shared" si="61"/>
        <v/>
      </c>
      <c r="F1227" s="452" t="str">
        <f t="shared" si="62"/>
        <v>否</v>
      </c>
      <c r="G1227" s="197" t="str">
        <f t="shared" si="63"/>
        <v>项</v>
      </c>
    </row>
    <row r="1228" s="248" customFormat="1" ht="36" customHeight="1" spans="1:7">
      <c r="A1228" s="222">
        <v>2220209</v>
      </c>
      <c r="B1228" s="357" t="s">
        <v>1084</v>
      </c>
      <c r="C1228" s="453">
        <v>0</v>
      </c>
      <c r="D1228" s="451"/>
      <c r="E1228" s="353" t="str">
        <f t="shared" si="61"/>
        <v/>
      </c>
      <c r="F1228" s="452" t="str">
        <f t="shared" si="62"/>
        <v>否</v>
      </c>
      <c r="G1228" s="197" t="str">
        <f t="shared" si="63"/>
        <v>项</v>
      </c>
    </row>
    <row r="1229" s="248" customFormat="1" ht="36" customHeight="1" spans="1:7">
      <c r="A1229" s="222">
        <v>2220210</v>
      </c>
      <c r="B1229" s="357" t="s">
        <v>1085</v>
      </c>
      <c r="C1229" s="453">
        <v>0</v>
      </c>
      <c r="D1229" s="451"/>
      <c r="E1229" s="353" t="str">
        <f t="shared" si="61"/>
        <v/>
      </c>
      <c r="F1229" s="452" t="str">
        <f t="shared" si="62"/>
        <v>否</v>
      </c>
      <c r="G1229" s="197" t="str">
        <f t="shared" si="63"/>
        <v>项</v>
      </c>
    </row>
    <row r="1230" s="248" customFormat="1" ht="36" customHeight="1" spans="1:7">
      <c r="A1230" s="222">
        <v>2220211</v>
      </c>
      <c r="B1230" s="357" t="s">
        <v>1086</v>
      </c>
      <c r="C1230" s="453">
        <v>0</v>
      </c>
      <c r="D1230" s="451"/>
      <c r="E1230" s="353" t="str">
        <f t="shared" si="61"/>
        <v/>
      </c>
      <c r="F1230" s="452" t="str">
        <f t="shared" si="62"/>
        <v>否</v>
      </c>
      <c r="G1230" s="197" t="str">
        <f t="shared" si="63"/>
        <v>项</v>
      </c>
    </row>
    <row r="1231" s="248" customFormat="1" ht="36" customHeight="1" spans="1:7">
      <c r="A1231" s="222">
        <v>2220212</v>
      </c>
      <c r="B1231" s="357" t="s">
        <v>1087</v>
      </c>
      <c r="C1231" s="453">
        <v>0</v>
      </c>
      <c r="D1231" s="451"/>
      <c r="E1231" s="353" t="str">
        <f t="shared" si="61"/>
        <v/>
      </c>
      <c r="F1231" s="452" t="str">
        <f t="shared" si="62"/>
        <v>否</v>
      </c>
      <c r="G1231" s="197" t="str">
        <f t="shared" si="63"/>
        <v>项</v>
      </c>
    </row>
    <row r="1232" s="248" customFormat="1" ht="36" customHeight="1" spans="1:7">
      <c r="A1232" s="222">
        <v>2220250</v>
      </c>
      <c r="B1232" s="357" t="s">
        <v>210</v>
      </c>
      <c r="C1232" s="453">
        <v>0</v>
      </c>
      <c r="D1232" s="451"/>
      <c r="E1232" s="353" t="str">
        <f t="shared" si="61"/>
        <v/>
      </c>
      <c r="F1232" s="452" t="str">
        <f t="shared" si="62"/>
        <v>否</v>
      </c>
      <c r="G1232" s="197" t="str">
        <f t="shared" si="63"/>
        <v>项</v>
      </c>
    </row>
    <row r="1233" s="248" customFormat="1" ht="36" customHeight="1" spans="1:7">
      <c r="A1233" s="222">
        <v>2220299</v>
      </c>
      <c r="B1233" s="357" t="s">
        <v>1088</v>
      </c>
      <c r="C1233" s="453">
        <v>0</v>
      </c>
      <c r="D1233" s="451"/>
      <c r="E1233" s="353" t="str">
        <f t="shared" si="61"/>
        <v/>
      </c>
      <c r="F1233" s="452" t="str">
        <f t="shared" si="62"/>
        <v>否</v>
      </c>
      <c r="G1233" s="197" t="str">
        <f t="shared" si="63"/>
        <v>项</v>
      </c>
    </row>
    <row r="1234" ht="36" customHeight="1" spans="1:7">
      <c r="A1234" s="222">
        <v>22203</v>
      </c>
      <c r="B1234" s="217" t="s">
        <v>1089</v>
      </c>
      <c r="C1234" s="451">
        <f>SUM(C1235:C1239)</f>
        <v>0</v>
      </c>
      <c r="D1234" s="451">
        <f>SUM(D1235:D1239)</f>
        <v>0</v>
      </c>
      <c r="E1234" s="353" t="str">
        <f t="shared" si="61"/>
        <v/>
      </c>
      <c r="F1234" s="452" t="str">
        <f t="shared" si="62"/>
        <v>否</v>
      </c>
      <c r="G1234" s="197" t="str">
        <f t="shared" si="63"/>
        <v>款</v>
      </c>
    </row>
    <row r="1235" s="248" customFormat="1" ht="36" customHeight="1" spans="1:7">
      <c r="A1235" s="222">
        <v>2220301</v>
      </c>
      <c r="B1235" s="217" t="s">
        <v>1090</v>
      </c>
      <c r="C1235" s="453">
        <v>0</v>
      </c>
      <c r="D1235" s="451">
        <v>0</v>
      </c>
      <c r="E1235" s="353" t="str">
        <f t="shared" ref="E1235:E1298" si="64">IF(C1235&gt;0,D1235/C1235-1,IF(C1235&lt;0,-(D1235/C1235-1),""))</f>
        <v/>
      </c>
      <c r="F1235" s="452" t="str">
        <f t="shared" si="62"/>
        <v>否</v>
      </c>
      <c r="G1235" s="197" t="str">
        <f t="shared" si="63"/>
        <v>项</v>
      </c>
    </row>
    <row r="1236" s="248" customFormat="1" ht="36" customHeight="1" spans="1:7">
      <c r="A1236" s="222">
        <v>2220303</v>
      </c>
      <c r="B1236" s="217" t="s">
        <v>1091</v>
      </c>
      <c r="C1236" s="453">
        <v>0</v>
      </c>
      <c r="D1236" s="451">
        <v>0</v>
      </c>
      <c r="E1236" s="353" t="str">
        <f t="shared" si="64"/>
        <v/>
      </c>
      <c r="F1236" s="452" t="str">
        <f t="shared" si="62"/>
        <v>否</v>
      </c>
      <c r="G1236" s="197" t="str">
        <f t="shared" si="63"/>
        <v>项</v>
      </c>
    </row>
    <row r="1237" s="248" customFormat="1" ht="36" customHeight="1" spans="1:7">
      <c r="A1237" s="222">
        <v>2220304</v>
      </c>
      <c r="B1237" s="217" t="s">
        <v>1092</v>
      </c>
      <c r="C1237" s="453">
        <v>0</v>
      </c>
      <c r="D1237" s="451">
        <v>0</v>
      </c>
      <c r="E1237" s="353" t="str">
        <f t="shared" si="64"/>
        <v/>
      </c>
      <c r="F1237" s="452" t="str">
        <f t="shared" si="62"/>
        <v>否</v>
      </c>
      <c r="G1237" s="197" t="str">
        <f t="shared" si="63"/>
        <v>项</v>
      </c>
    </row>
    <row r="1238" s="248" customFormat="1" ht="36" customHeight="1" spans="1:7">
      <c r="A1238" s="456">
        <v>2220305</v>
      </c>
      <c r="B1238" s="468" t="s">
        <v>1093</v>
      </c>
      <c r="C1238" s="453">
        <v>0</v>
      </c>
      <c r="D1238" s="451">
        <v>0</v>
      </c>
      <c r="E1238" s="353" t="str">
        <f t="shared" si="64"/>
        <v/>
      </c>
      <c r="F1238" s="452" t="str">
        <f t="shared" si="62"/>
        <v>否</v>
      </c>
      <c r="G1238" s="197" t="str">
        <f t="shared" si="63"/>
        <v>项</v>
      </c>
    </row>
    <row r="1239" s="248" customFormat="1" ht="36" customHeight="1" spans="1:7">
      <c r="A1239" s="222">
        <v>2220399</v>
      </c>
      <c r="B1239" s="217" t="s">
        <v>1094</v>
      </c>
      <c r="C1239" s="453">
        <v>0</v>
      </c>
      <c r="D1239" s="451">
        <v>0</v>
      </c>
      <c r="E1239" s="353" t="str">
        <f t="shared" si="64"/>
        <v/>
      </c>
      <c r="F1239" s="452" t="str">
        <f t="shared" si="62"/>
        <v>否</v>
      </c>
      <c r="G1239" s="197" t="str">
        <f t="shared" si="63"/>
        <v>项</v>
      </c>
    </row>
    <row r="1240" ht="36" customHeight="1" spans="1:7">
      <c r="A1240" s="222">
        <v>22204</v>
      </c>
      <c r="B1240" s="217" t="s">
        <v>1095</v>
      </c>
      <c r="C1240" s="453">
        <f>SUM(C1241:C1245)</f>
        <v>393</v>
      </c>
      <c r="D1240" s="454">
        <f>SUM(D1241:D1245)</f>
        <v>481</v>
      </c>
      <c r="E1240" s="353">
        <f t="shared" si="64"/>
        <v>0.224</v>
      </c>
      <c r="F1240" s="452" t="str">
        <f t="shared" si="62"/>
        <v>是</v>
      </c>
      <c r="G1240" s="197" t="str">
        <f t="shared" si="63"/>
        <v>款</v>
      </c>
    </row>
    <row r="1241" s="248" customFormat="1" ht="36" customHeight="1" spans="1:7">
      <c r="A1241" s="222">
        <v>2220401</v>
      </c>
      <c r="B1241" s="217" t="s">
        <v>1096</v>
      </c>
      <c r="C1241" s="453">
        <v>0</v>
      </c>
      <c r="D1241" s="451">
        <v>0</v>
      </c>
      <c r="E1241" s="353" t="str">
        <f t="shared" si="64"/>
        <v/>
      </c>
      <c r="F1241" s="452" t="str">
        <f t="shared" si="62"/>
        <v>否</v>
      </c>
      <c r="G1241" s="197" t="str">
        <f t="shared" si="63"/>
        <v>项</v>
      </c>
    </row>
    <row r="1242" s="248" customFormat="1" ht="36" customHeight="1" spans="1:7">
      <c r="A1242" s="222">
        <v>2220402</v>
      </c>
      <c r="B1242" s="217" t="s">
        <v>1097</v>
      </c>
      <c r="C1242" s="453">
        <v>0</v>
      </c>
      <c r="D1242" s="451">
        <v>0</v>
      </c>
      <c r="E1242" s="353" t="str">
        <f t="shared" si="64"/>
        <v/>
      </c>
      <c r="F1242" s="452" t="str">
        <f t="shared" si="62"/>
        <v>否</v>
      </c>
      <c r="G1242" s="197" t="str">
        <f t="shared" si="63"/>
        <v>项</v>
      </c>
    </row>
    <row r="1243" s="248" customFormat="1" ht="36" customHeight="1" spans="1:7">
      <c r="A1243" s="222">
        <v>2220403</v>
      </c>
      <c r="B1243" s="217" t="s">
        <v>1652</v>
      </c>
      <c r="C1243" s="453">
        <v>0</v>
      </c>
      <c r="D1243" s="451">
        <v>0</v>
      </c>
      <c r="E1243" s="353" t="str">
        <f t="shared" si="64"/>
        <v/>
      </c>
      <c r="F1243" s="452" t="str">
        <f t="shared" si="62"/>
        <v>否</v>
      </c>
      <c r="G1243" s="197" t="str">
        <f t="shared" si="63"/>
        <v>项</v>
      </c>
    </row>
    <row r="1244" s="248" customFormat="1" ht="36" customHeight="1" spans="1:7">
      <c r="A1244" s="222">
        <v>2220404</v>
      </c>
      <c r="B1244" s="217" t="s">
        <v>1099</v>
      </c>
      <c r="C1244" s="453">
        <v>0</v>
      </c>
      <c r="D1244" s="451">
        <v>0</v>
      </c>
      <c r="E1244" s="353" t="str">
        <f t="shared" si="64"/>
        <v/>
      </c>
      <c r="F1244" s="452" t="str">
        <f t="shared" si="62"/>
        <v>否</v>
      </c>
      <c r="G1244" s="197" t="str">
        <f t="shared" si="63"/>
        <v>项</v>
      </c>
    </row>
    <row r="1245" s="248" customFormat="1" ht="36" customHeight="1" spans="1:7">
      <c r="A1245" s="222">
        <v>2220499</v>
      </c>
      <c r="B1245" s="217" t="s">
        <v>1100</v>
      </c>
      <c r="C1245" s="453">
        <v>393</v>
      </c>
      <c r="D1245" s="454">
        <v>481</v>
      </c>
      <c r="E1245" s="353">
        <f t="shared" si="64"/>
        <v>0.224</v>
      </c>
      <c r="F1245" s="452" t="str">
        <f t="shared" si="62"/>
        <v>是</v>
      </c>
      <c r="G1245" s="197" t="str">
        <f t="shared" si="63"/>
        <v>项</v>
      </c>
    </row>
    <row r="1246" ht="36" customHeight="1" spans="1:7">
      <c r="A1246" s="222">
        <v>22205</v>
      </c>
      <c r="B1246" s="217" t="s">
        <v>1101</v>
      </c>
      <c r="C1246" s="451">
        <f>SUM(C1247:C1258)</f>
        <v>0</v>
      </c>
      <c r="D1246" s="451">
        <f>SUM(D1247:D1258)</f>
        <v>0</v>
      </c>
      <c r="E1246" s="353" t="str">
        <f t="shared" si="64"/>
        <v/>
      </c>
      <c r="F1246" s="452" t="str">
        <f t="shared" si="62"/>
        <v>否</v>
      </c>
      <c r="G1246" s="197" t="str">
        <f t="shared" si="63"/>
        <v>款</v>
      </c>
    </row>
    <row r="1247" s="248" customFormat="1" ht="36" customHeight="1" spans="1:7">
      <c r="A1247" s="222">
        <v>2220501</v>
      </c>
      <c r="B1247" s="217" t="s">
        <v>1102</v>
      </c>
      <c r="C1247" s="453">
        <v>0</v>
      </c>
      <c r="D1247" s="451">
        <v>0</v>
      </c>
      <c r="E1247" s="353" t="str">
        <f t="shared" si="64"/>
        <v/>
      </c>
      <c r="F1247" s="452" t="str">
        <f t="shared" si="62"/>
        <v>否</v>
      </c>
      <c r="G1247" s="197" t="str">
        <f t="shared" si="63"/>
        <v>项</v>
      </c>
    </row>
    <row r="1248" s="248" customFormat="1" ht="36" customHeight="1" spans="1:7">
      <c r="A1248" s="222">
        <v>2220502</v>
      </c>
      <c r="B1248" s="217" t="s">
        <v>1103</v>
      </c>
      <c r="C1248" s="453">
        <v>0</v>
      </c>
      <c r="D1248" s="451">
        <v>0</v>
      </c>
      <c r="E1248" s="353" t="str">
        <f t="shared" si="64"/>
        <v/>
      </c>
      <c r="F1248" s="452" t="str">
        <f t="shared" si="62"/>
        <v>否</v>
      </c>
      <c r="G1248" s="197" t="str">
        <f t="shared" si="63"/>
        <v>项</v>
      </c>
    </row>
    <row r="1249" s="248" customFormat="1" ht="36" customHeight="1" spans="1:7">
      <c r="A1249" s="222">
        <v>2220503</v>
      </c>
      <c r="B1249" s="217" t="s">
        <v>1104</v>
      </c>
      <c r="C1249" s="453">
        <v>0</v>
      </c>
      <c r="D1249" s="451">
        <v>0</v>
      </c>
      <c r="E1249" s="353" t="str">
        <f t="shared" si="64"/>
        <v/>
      </c>
      <c r="F1249" s="452" t="str">
        <f t="shared" si="62"/>
        <v>否</v>
      </c>
      <c r="G1249" s="197" t="str">
        <f t="shared" si="63"/>
        <v>项</v>
      </c>
    </row>
    <row r="1250" s="248" customFormat="1" ht="36" customHeight="1" spans="1:7">
      <c r="A1250" s="222">
        <v>2220504</v>
      </c>
      <c r="B1250" s="217" t="s">
        <v>1105</v>
      </c>
      <c r="C1250" s="453">
        <v>0</v>
      </c>
      <c r="D1250" s="451">
        <v>0</v>
      </c>
      <c r="E1250" s="353" t="str">
        <f t="shared" si="64"/>
        <v/>
      </c>
      <c r="F1250" s="452" t="str">
        <f t="shared" si="62"/>
        <v>否</v>
      </c>
      <c r="G1250" s="197" t="str">
        <f t="shared" si="63"/>
        <v>项</v>
      </c>
    </row>
    <row r="1251" s="248" customFormat="1" ht="36" customHeight="1" spans="1:7">
      <c r="A1251" s="222">
        <v>2220505</v>
      </c>
      <c r="B1251" s="217" t="s">
        <v>1106</v>
      </c>
      <c r="C1251" s="453">
        <v>0</v>
      </c>
      <c r="D1251" s="451">
        <v>0</v>
      </c>
      <c r="E1251" s="353" t="str">
        <f t="shared" si="64"/>
        <v/>
      </c>
      <c r="F1251" s="452" t="str">
        <f t="shared" si="62"/>
        <v>否</v>
      </c>
      <c r="G1251" s="197" t="str">
        <f t="shared" si="63"/>
        <v>项</v>
      </c>
    </row>
    <row r="1252" s="248" customFormat="1" ht="36" customHeight="1" spans="1:7">
      <c r="A1252" s="222">
        <v>2220506</v>
      </c>
      <c r="B1252" s="217" t="s">
        <v>1107</v>
      </c>
      <c r="C1252" s="453">
        <v>0</v>
      </c>
      <c r="D1252" s="451">
        <v>0</v>
      </c>
      <c r="E1252" s="353" t="str">
        <f t="shared" si="64"/>
        <v/>
      </c>
      <c r="F1252" s="452" t="str">
        <f t="shared" si="62"/>
        <v>否</v>
      </c>
      <c r="G1252" s="197" t="str">
        <f t="shared" si="63"/>
        <v>项</v>
      </c>
    </row>
    <row r="1253" s="248" customFormat="1" ht="36" customHeight="1" spans="1:7">
      <c r="A1253" s="222">
        <v>2220507</v>
      </c>
      <c r="B1253" s="217" t="s">
        <v>1108</v>
      </c>
      <c r="C1253" s="453">
        <v>0</v>
      </c>
      <c r="D1253" s="451">
        <v>0</v>
      </c>
      <c r="E1253" s="353" t="str">
        <f t="shared" si="64"/>
        <v/>
      </c>
      <c r="F1253" s="452" t="str">
        <f t="shared" si="62"/>
        <v>否</v>
      </c>
      <c r="G1253" s="197" t="str">
        <f t="shared" si="63"/>
        <v>项</v>
      </c>
    </row>
    <row r="1254" s="248" customFormat="1" ht="36" customHeight="1" spans="1:7">
      <c r="A1254" s="222">
        <v>2220508</v>
      </c>
      <c r="B1254" s="217" t="s">
        <v>1109</v>
      </c>
      <c r="C1254" s="453">
        <v>0</v>
      </c>
      <c r="D1254" s="451">
        <v>0</v>
      </c>
      <c r="E1254" s="353" t="str">
        <f t="shared" si="64"/>
        <v/>
      </c>
      <c r="F1254" s="452" t="str">
        <f t="shared" si="62"/>
        <v>否</v>
      </c>
      <c r="G1254" s="197" t="str">
        <f t="shared" si="63"/>
        <v>项</v>
      </c>
    </row>
    <row r="1255" s="248" customFormat="1" ht="36" customHeight="1" spans="1:7">
      <c r="A1255" s="222">
        <v>2220509</v>
      </c>
      <c r="B1255" s="217" t="s">
        <v>1110</v>
      </c>
      <c r="C1255" s="453">
        <v>0</v>
      </c>
      <c r="D1255" s="451">
        <v>0</v>
      </c>
      <c r="E1255" s="353" t="str">
        <f t="shared" si="64"/>
        <v/>
      </c>
      <c r="F1255" s="452" t="str">
        <f t="shared" si="62"/>
        <v>否</v>
      </c>
      <c r="G1255" s="197" t="str">
        <f t="shared" si="63"/>
        <v>项</v>
      </c>
    </row>
    <row r="1256" s="248" customFormat="1" ht="36" customHeight="1" spans="1:7">
      <c r="A1256" s="222">
        <v>2220510</v>
      </c>
      <c r="B1256" s="217" t="s">
        <v>1111</v>
      </c>
      <c r="C1256" s="453">
        <v>0</v>
      </c>
      <c r="D1256" s="451">
        <v>0</v>
      </c>
      <c r="E1256" s="353" t="str">
        <f t="shared" si="64"/>
        <v/>
      </c>
      <c r="F1256" s="452" t="str">
        <f t="shared" si="62"/>
        <v>否</v>
      </c>
      <c r="G1256" s="197" t="str">
        <f t="shared" si="63"/>
        <v>项</v>
      </c>
    </row>
    <row r="1257" s="248" customFormat="1" ht="36" customHeight="1" spans="1:7">
      <c r="A1257" s="226">
        <v>2220511</v>
      </c>
      <c r="B1257" s="217" t="s">
        <v>1112</v>
      </c>
      <c r="C1257" s="453">
        <v>0</v>
      </c>
      <c r="D1257" s="451">
        <v>0</v>
      </c>
      <c r="E1257" s="353" t="str">
        <f t="shared" si="64"/>
        <v/>
      </c>
      <c r="F1257" s="452" t="str">
        <f t="shared" si="62"/>
        <v>否</v>
      </c>
      <c r="G1257" s="197" t="str">
        <f t="shared" si="63"/>
        <v>项</v>
      </c>
    </row>
    <row r="1258" s="248" customFormat="1" ht="36" customHeight="1" spans="1:7">
      <c r="A1258" s="222">
        <v>2220599</v>
      </c>
      <c r="B1258" s="217" t="s">
        <v>1113</v>
      </c>
      <c r="C1258" s="453">
        <v>0</v>
      </c>
      <c r="D1258" s="451">
        <v>0</v>
      </c>
      <c r="E1258" s="353" t="str">
        <f t="shared" si="64"/>
        <v/>
      </c>
      <c r="F1258" s="452" t="str">
        <f t="shared" si="62"/>
        <v>否</v>
      </c>
      <c r="G1258" s="197" t="str">
        <f t="shared" si="63"/>
        <v>项</v>
      </c>
    </row>
    <row r="1259" ht="36" customHeight="1" spans="1:7">
      <c r="A1259" s="223">
        <v>224</v>
      </c>
      <c r="B1259" s="211" t="s">
        <v>117</v>
      </c>
      <c r="C1259" s="451">
        <f>SUM(C1260,C1272,C1278,C1284,C1292,C1305,C1309,C1315)</f>
        <v>1329</v>
      </c>
      <c r="D1259" s="382">
        <f>SUM(D1260,D1272,D1278,D1284,D1292,D1305,D1309,D1315)</f>
        <v>2070</v>
      </c>
      <c r="E1259" s="351">
        <f t="shared" si="64"/>
        <v>0.558</v>
      </c>
      <c r="F1259" s="452" t="str">
        <f t="shared" si="62"/>
        <v>是</v>
      </c>
      <c r="G1259" s="197" t="str">
        <f t="shared" si="63"/>
        <v>类</v>
      </c>
    </row>
    <row r="1260" ht="36" customHeight="1" spans="1:7">
      <c r="A1260" s="222">
        <v>22401</v>
      </c>
      <c r="B1260" s="217" t="s">
        <v>1114</v>
      </c>
      <c r="C1260" s="453">
        <f>SUM(C1261:C1271)</f>
        <v>781</v>
      </c>
      <c r="D1260" s="454">
        <f>SUM(D1261:D1271)</f>
        <v>804</v>
      </c>
      <c r="E1260" s="353">
        <f t="shared" si="64"/>
        <v>0.029</v>
      </c>
      <c r="F1260" s="452" t="str">
        <f t="shared" si="62"/>
        <v>是</v>
      </c>
      <c r="G1260" s="197" t="str">
        <f t="shared" si="63"/>
        <v>款</v>
      </c>
    </row>
    <row r="1261" s="248" customFormat="1" ht="36" customHeight="1" spans="1:7">
      <c r="A1261" s="222">
        <v>2240101</v>
      </c>
      <c r="B1261" s="217" t="s">
        <v>138</v>
      </c>
      <c r="C1261" s="453">
        <v>446</v>
      </c>
      <c r="D1261" s="454">
        <v>472</v>
      </c>
      <c r="E1261" s="353">
        <f t="shared" si="64"/>
        <v>0.058</v>
      </c>
      <c r="F1261" s="452" t="str">
        <f t="shared" si="62"/>
        <v>是</v>
      </c>
      <c r="G1261" s="197" t="str">
        <f t="shared" si="63"/>
        <v>项</v>
      </c>
    </row>
    <row r="1262" s="248" customFormat="1" ht="36" customHeight="1" spans="1:7">
      <c r="A1262" s="222">
        <v>2240102</v>
      </c>
      <c r="B1262" s="217" t="s">
        <v>139</v>
      </c>
      <c r="C1262" s="453">
        <v>30</v>
      </c>
      <c r="D1262" s="454">
        <v>30</v>
      </c>
      <c r="E1262" s="353">
        <f t="shared" si="64"/>
        <v>0</v>
      </c>
      <c r="F1262" s="452" t="str">
        <f t="shared" si="62"/>
        <v>是</v>
      </c>
      <c r="G1262" s="197" t="str">
        <f t="shared" si="63"/>
        <v>项</v>
      </c>
    </row>
    <row r="1263" s="248" customFormat="1" ht="36" customHeight="1" spans="1:7">
      <c r="A1263" s="222">
        <v>2240103</v>
      </c>
      <c r="B1263" s="217" t="s">
        <v>140</v>
      </c>
      <c r="C1263" s="453">
        <v>0</v>
      </c>
      <c r="D1263" s="451">
        <v>0</v>
      </c>
      <c r="E1263" s="353" t="str">
        <f t="shared" si="64"/>
        <v/>
      </c>
      <c r="F1263" s="452" t="str">
        <f t="shared" si="62"/>
        <v>否</v>
      </c>
      <c r="G1263" s="197" t="str">
        <f t="shared" si="63"/>
        <v>项</v>
      </c>
    </row>
    <row r="1264" s="248" customFormat="1" ht="36" customHeight="1" spans="1:7">
      <c r="A1264" s="222">
        <v>2240104</v>
      </c>
      <c r="B1264" s="217" t="s">
        <v>1115</v>
      </c>
      <c r="C1264" s="453">
        <v>47</v>
      </c>
      <c r="D1264" s="454">
        <v>92</v>
      </c>
      <c r="E1264" s="353">
        <f t="shared" si="64"/>
        <v>0.957</v>
      </c>
      <c r="F1264" s="452" t="str">
        <f t="shared" si="62"/>
        <v>是</v>
      </c>
      <c r="G1264" s="197" t="str">
        <f t="shared" si="63"/>
        <v>项</v>
      </c>
    </row>
    <row r="1265" s="248" customFormat="1" ht="36" customHeight="1" spans="1:7">
      <c r="A1265" s="222">
        <v>2240105</v>
      </c>
      <c r="B1265" s="217" t="s">
        <v>1116</v>
      </c>
      <c r="C1265" s="453">
        <v>0</v>
      </c>
      <c r="D1265" s="451">
        <v>0</v>
      </c>
      <c r="E1265" s="353" t="str">
        <f t="shared" si="64"/>
        <v/>
      </c>
      <c r="F1265" s="452" t="str">
        <f t="shared" si="62"/>
        <v>否</v>
      </c>
      <c r="G1265" s="197" t="str">
        <f t="shared" si="63"/>
        <v>项</v>
      </c>
    </row>
    <row r="1266" s="248" customFormat="1" ht="36" customHeight="1" spans="1:7">
      <c r="A1266" s="222">
        <v>2240106</v>
      </c>
      <c r="B1266" s="217" t="s">
        <v>1117</v>
      </c>
      <c r="C1266" s="453">
        <v>5</v>
      </c>
      <c r="D1266" s="454">
        <v>10</v>
      </c>
      <c r="E1266" s="353">
        <f t="shared" si="64"/>
        <v>1</v>
      </c>
      <c r="F1266" s="452" t="str">
        <f t="shared" si="62"/>
        <v>是</v>
      </c>
      <c r="G1266" s="197" t="str">
        <f t="shared" si="63"/>
        <v>项</v>
      </c>
    </row>
    <row r="1267" s="248" customFormat="1" ht="36" customHeight="1" spans="1:7">
      <c r="A1267" s="222">
        <v>2240107</v>
      </c>
      <c r="B1267" s="227" t="s">
        <v>1653</v>
      </c>
      <c r="C1267" s="453">
        <v>0</v>
      </c>
      <c r="D1267" s="451">
        <v>0</v>
      </c>
      <c r="E1267" s="353" t="str">
        <f t="shared" si="64"/>
        <v/>
      </c>
      <c r="F1267" s="452" t="str">
        <f t="shared" si="62"/>
        <v>否</v>
      </c>
      <c r="G1267" s="197" t="str">
        <f t="shared" si="63"/>
        <v>项</v>
      </c>
    </row>
    <row r="1268" s="248" customFormat="1" ht="36" customHeight="1" spans="1:7">
      <c r="A1268" s="222">
        <v>2240108</v>
      </c>
      <c r="B1268" s="217" t="s">
        <v>1119</v>
      </c>
      <c r="C1268" s="453">
        <v>0</v>
      </c>
      <c r="D1268" s="451">
        <v>0</v>
      </c>
      <c r="E1268" s="353" t="str">
        <f t="shared" si="64"/>
        <v/>
      </c>
      <c r="F1268" s="452" t="str">
        <f t="shared" si="62"/>
        <v>否</v>
      </c>
      <c r="G1268" s="197" t="str">
        <f t="shared" si="63"/>
        <v>项</v>
      </c>
    </row>
    <row r="1269" s="248" customFormat="1" ht="36" customHeight="1" spans="1:7">
      <c r="A1269" s="222">
        <v>2240109</v>
      </c>
      <c r="B1269" s="217" t="s">
        <v>1120</v>
      </c>
      <c r="C1269" s="453">
        <v>3</v>
      </c>
      <c r="D1269" s="382">
        <v>0</v>
      </c>
      <c r="E1269" s="353">
        <f t="shared" si="64"/>
        <v>-1</v>
      </c>
      <c r="F1269" s="452" t="str">
        <f t="shared" si="62"/>
        <v>是</v>
      </c>
      <c r="G1269" s="197" t="str">
        <f t="shared" si="63"/>
        <v>项</v>
      </c>
    </row>
    <row r="1270" s="248" customFormat="1" ht="36" customHeight="1" spans="1:7">
      <c r="A1270" s="222">
        <v>2240150</v>
      </c>
      <c r="B1270" s="217" t="s">
        <v>147</v>
      </c>
      <c r="C1270" s="453">
        <v>0</v>
      </c>
      <c r="D1270" s="451">
        <v>0</v>
      </c>
      <c r="E1270" s="353" t="str">
        <f t="shared" si="64"/>
        <v/>
      </c>
      <c r="F1270" s="452" t="str">
        <f t="shared" si="62"/>
        <v>否</v>
      </c>
      <c r="G1270" s="197" t="str">
        <f t="shared" si="63"/>
        <v>项</v>
      </c>
    </row>
    <row r="1271" s="248" customFormat="1" ht="36" customHeight="1" spans="1:7">
      <c r="A1271" s="222">
        <v>2240199</v>
      </c>
      <c r="B1271" s="217" t="s">
        <v>1121</v>
      </c>
      <c r="C1271" s="453">
        <v>250</v>
      </c>
      <c r="D1271" s="454">
        <v>200</v>
      </c>
      <c r="E1271" s="353">
        <f t="shared" si="64"/>
        <v>-0.2</v>
      </c>
      <c r="F1271" s="452" t="str">
        <f t="shared" si="62"/>
        <v>是</v>
      </c>
      <c r="G1271" s="197" t="str">
        <f t="shared" si="63"/>
        <v>项</v>
      </c>
    </row>
    <row r="1272" ht="36" customHeight="1" spans="1:7">
      <c r="A1272" s="222">
        <v>22402</v>
      </c>
      <c r="B1272" s="225" t="s">
        <v>1654</v>
      </c>
      <c r="C1272" s="453">
        <f>SUM(C1273:C1277)</f>
        <v>445</v>
      </c>
      <c r="D1272" s="454">
        <f>SUM(D1273:D1277)</f>
        <v>759</v>
      </c>
      <c r="E1272" s="353">
        <f t="shared" si="64"/>
        <v>0.706</v>
      </c>
      <c r="F1272" s="452" t="str">
        <f t="shared" si="62"/>
        <v>是</v>
      </c>
      <c r="G1272" s="197" t="str">
        <f t="shared" si="63"/>
        <v>款</v>
      </c>
    </row>
    <row r="1273" s="248" customFormat="1" ht="36" customHeight="1" spans="1:7">
      <c r="A1273" s="222">
        <v>2240201</v>
      </c>
      <c r="B1273" s="217" t="s">
        <v>138</v>
      </c>
      <c r="C1273" s="453">
        <v>333</v>
      </c>
      <c r="D1273" s="454">
        <v>754</v>
      </c>
      <c r="E1273" s="353">
        <f t="shared" si="64"/>
        <v>1.264</v>
      </c>
      <c r="F1273" s="452" t="str">
        <f t="shared" si="62"/>
        <v>是</v>
      </c>
      <c r="G1273" s="197" t="str">
        <f t="shared" si="63"/>
        <v>项</v>
      </c>
    </row>
    <row r="1274" s="248" customFormat="1" ht="36" customHeight="1" spans="1:7">
      <c r="A1274" s="222">
        <v>2240202</v>
      </c>
      <c r="B1274" s="217" t="s">
        <v>139</v>
      </c>
      <c r="C1274" s="453">
        <v>0</v>
      </c>
      <c r="D1274" s="451">
        <v>0</v>
      </c>
      <c r="E1274" s="353" t="str">
        <f t="shared" si="64"/>
        <v/>
      </c>
      <c r="F1274" s="452" t="str">
        <f t="shared" si="62"/>
        <v>否</v>
      </c>
      <c r="G1274" s="197" t="str">
        <f t="shared" si="63"/>
        <v>项</v>
      </c>
    </row>
    <row r="1275" s="248" customFormat="1" ht="36" customHeight="1" spans="1:7">
      <c r="A1275" s="222">
        <v>2240203</v>
      </c>
      <c r="B1275" s="217" t="s">
        <v>140</v>
      </c>
      <c r="C1275" s="453">
        <v>0</v>
      </c>
      <c r="D1275" s="451">
        <v>0</v>
      </c>
      <c r="E1275" s="353" t="str">
        <f t="shared" si="64"/>
        <v/>
      </c>
      <c r="F1275" s="452" t="str">
        <f t="shared" si="62"/>
        <v>否</v>
      </c>
      <c r="G1275" s="197" t="str">
        <f t="shared" si="63"/>
        <v>项</v>
      </c>
    </row>
    <row r="1276" s="248" customFormat="1" ht="36" customHeight="1" spans="1:7">
      <c r="A1276" s="222">
        <v>2240204</v>
      </c>
      <c r="B1276" s="217" t="s">
        <v>1123</v>
      </c>
      <c r="C1276" s="453">
        <v>4</v>
      </c>
      <c r="D1276" s="454">
        <v>5</v>
      </c>
      <c r="E1276" s="353">
        <f t="shared" si="64"/>
        <v>0.25</v>
      </c>
      <c r="F1276" s="452" t="str">
        <f t="shared" si="62"/>
        <v>是</v>
      </c>
      <c r="G1276" s="197" t="str">
        <f t="shared" si="63"/>
        <v>项</v>
      </c>
    </row>
    <row r="1277" s="248" customFormat="1" ht="36" customHeight="1" spans="1:7">
      <c r="A1277" s="222">
        <v>2240299</v>
      </c>
      <c r="B1277" s="225" t="s">
        <v>1655</v>
      </c>
      <c r="C1277" s="453">
        <v>108</v>
      </c>
      <c r="D1277" s="382">
        <v>0</v>
      </c>
      <c r="E1277" s="353">
        <f t="shared" si="64"/>
        <v>-1</v>
      </c>
      <c r="F1277" s="452" t="str">
        <f t="shared" si="62"/>
        <v>是</v>
      </c>
      <c r="G1277" s="197" t="str">
        <f t="shared" si="63"/>
        <v>项</v>
      </c>
    </row>
    <row r="1278" ht="36" customHeight="1" spans="1:7">
      <c r="A1278" s="222">
        <v>22403</v>
      </c>
      <c r="B1278" s="227" t="s">
        <v>1656</v>
      </c>
      <c r="C1278" s="451">
        <f>SUM(C1279:C1283)</f>
        <v>0</v>
      </c>
      <c r="D1278" s="451"/>
      <c r="E1278" s="353" t="str">
        <f t="shared" si="64"/>
        <v/>
      </c>
      <c r="F1278" s="452" t="str">
        <f t="shared" si="62"/>
        <v>否</v>
      </c>
      <c r="G1278" s="197" t="str">
        <f t="shared" si="63"/>
        <v>款</v>
      </c>
    </row>
    <row r="1279" s="248" customFormat="1" ht="36" customHeight="1" spans="1:7">
      <c r="A1279" s="222">
        <v>2240301</v>
      </c>
      <c r="B1279" s="227" t="s">
        <v>1657</v>
      </c>
      <c r="C1279" s="453">
        <v>0</v>
      </c>
      <c r="D1279" s="451">
        <v>0</v>
      </c>
      <c r="E1279" s="353" t="str">
        <f t="shared" si="64"/>
        <v/>
      </c>
      <c r="F1279" s="452" t="str">
        <f t="shared" si="62"/>
        <v>否</v>
      </c>
      <c r="G1279" s="197" t="str">
        <f t="shared" si="63"/>
        <v>项</v>
      </c>
    </row>
    <row r="1280" s="248" customFormat="1" ht="36" customHeight="1" spans="1:7">
      <c r="A1280" s="222">
        <v>2240302</v>
      </c>
      <c r="B1280" s="227" t="s">
        <v>1658</v>
      </c>
      <c r="C1280" s="453">
        <v>0</v>
      </c>
      <c r="D1280" s="451">
        <v>0</v>
      </c>
      <c r="E1280" s="353" t="str">
        <f t="shared" si="64"/>
        <v/>
      </c>
      <c r="F1280" s="452" t="str">
        <f t="shared" si="62"/>
        <v>否</v>
      </c>
      <c r="G1280" s="197" t="str">
        <f t="shared" si="63"/>
        <v>项</v>
      </c>
    </row>
    <row r="1281" s="248" customFormat="1" ht="36" customHeight="1" spans="1:7">
      <c r="A1281" s="222">
        <v>2240303</v>
      </c>
      <c r="B1281" s="227" t="s">
        <v>1659</v>
      </c>
      <c r="C1281" s="453">
        <v>0</v>
      </c>
      <c r="D1281" s="451">
        <v>0</v>
      </c>
      <c r="E1281" s="353" t="str">
        <f t="shared" si="64"/>
        <v/>
      </c>
      <c r="F1281" s="452" t="str">
        <f t="shared" si="62"/>
        <v>否</v>
      </c>
      <c r="G1281" s="197" t="str">
        <f t="shared" si="63"/>
        <v>项</v>
      </c>
    </row>
    <row r="1282" s="248" customFormat="1" ht="36" customHeight="1" spans="1:7">
      <c r="A1282" s="222">
        <v>2240304</v>
      </c>
      <c r="B1282" s="227" t="s">
        <v>1660</v>
      </c>
      <c r="C1282" s="453">
        <v>0</v>
      </c>
      <c r="D1282" s="451">
        <v>0</v>
      </c>
      <c r="E1282" s="353" t="str">
        <f t="shared" si="64"/>
        <v/>
      </c>
      <c r="F1282" s="452" t="str">
        <f t="shared" si="62"/>
        <v>否</v>
      </c>
      <c r="G1282" s="197" t="str">
        <f t="shared" si="63"/>
        <v>项</v>
      </c>
    </row>
    <row r="1283" s="248" customFormat="1" ht="36" customHeight="1" spans="1:7">
      <c r="A1283" s="222">
        <v>2240399</v>
      </c>
      <c r="B1283" s="227" t="s">
        <v>1661</v>
      </c>
      <c r="C1283" s="453">
        <v>0</v>
      </c>
      <c r="D1283" s="451">
        <v>0</v>
      </c>
      <c r="E1283" s="353" t="str">
        <f t="shared" si="64"/>
        <v/>
      </c>
      <c r="F1283" s="452" t="str">
        <f t="shared" si="62"/>
        <v>否</v>
      </c>
      <c r="G1283" s="197" t="str">
        <f t="shared" si="63"/>
        <v>项</v>
      </c>
    </row>
    <row r="1284" ht="36" customHeight="1" spans="1:7">
      <c r="A1284" s="222">
        <v>22404</v>
      </c>
      <c r="B1284" s="217" t="s">
        <v>1128</v>
      </c>
      <c r="C1284" s="451">
        <f>SUM(C1285:C1291)</f>
        <v>0</v>
      </c>
      <c r="D1284" s="451">
        <f>SUM(D1285:D1291)</f>
        <v>0</v>
      </c>
      <c r="E1284" s="353" t="str">
        <f t="shared" si="64"/>
        <v/>
      </c>
      <c r="F1284" s="452" t="str">
        <f t="shared" si="62"/>
        <v>否</v>
      </c>
      <c r="G1284" s="197" t="str">
        <f t="shared" si="63"/>
        <v>款</v>
      </c>
    </row>
    <row r="1285" s="248" customFormat="1" ht="36" customHeight="1" spans="1:7">
      <c r="A1285" s="222">
        <v>2240401</v>
      </c>
      <c r="B1285" s="217" t="s">
        <v>138</v>
      </c>
      <c r="C1285" s="453">
        <v>0</v>
      </c>
      <c r="D1285" s="451">
        <v>0</v>
      </c>
      <c r="E1285" s="353" t="str">
        <f t="shared" si="64"/>
        <v/>
      </c>
      <c r="F1285" s="452" t="str">
        <f t="shared" ref="F1285:F1330" si="65">IF(LEN(A1285)=3,"是",IF(B1285&lt;&gt;"",IF(SUM(C1285:D1285)&lt;&gt;0,"是","否"),"是"))</f>
        <v>否</v>
      </c>
      <c r="G1285" s="197" t="str">
        <f t="shared" ref="G1285:G1328" si="66">IF(LEN(A1285)=3,"类",IF(LEN(A1285)=5,"款","项"))</f>
        <v>项</v>
      </c>
    </row>
    <row r="1286" s="248" customFormat="1" ht="36" customHeight="1" spans="1:7">
      <c r="A1286" s="222">
        <v>2240402</v>
      </c>
      <c r="B1286" s="217" t="s">
        <v>139</v>
      </c>
      <c r="C1286" s="453">
        <v>0</v>
      </c>
      <c r="D1286" s="451">
        <v>0</v>
      </c>
      <c r="E1286" s="353" t="str">
        <f t="shared" si="64"/>
        <v/>
      </c>
      <c r="F1286" s="452" t="str">
        <f t="shared" si="65"/>
        <v>否</v>
      </c>
      <c r="G1286" s="197" t="str">
        <f t="shared" si="66"/>
        <v>项</v>
      </c>
    </row>
    <row r="1287" s="248" customFormat="1" ht="36" customHeight="1" spans="1:7">
      <c r="A1287" s="222">
        <v>2240403</v>
      </c>
      <c r="B1287" s="217" t="s">
        <v>140</v>
      </c>
      <c r="C1287" s="453">
        <v>0</v>
      </c>
      <c r="D1287" s="451">
        <v>0</v>
      </c>
      <c r="E1287" s="353" t="str">
        <f t="shared" si="64"/>
        <v/>
      </c>
      <c r="F1287" s="452" t="str">
        <f t="shared" si="65"/>
        <v>否</v>
      </c>
      <c r="G1287" s="197" t="str">
        <f t="shared" si="66"/>
        <v>项</v>
      </c>
    </row>
    <row r="1288" s="248" customFormat="1" ht="36" customHeight="1" spans="1:7">
      <c r="A1288" s="222">
        <v>2240404</v>
      </c>
      <c r="B1288" s="225" t="s">
        <v>1662</v>
      </c>
      <c r="C1288" s="453">
        <v>0</v>
      </c>
      <c r="D1288" s="451">
        <v>0</v>
      </c>
      <c r="E1288" s="353" t="str">
        <f t="shared" si="64"/>
        <v/>
      </c>
      <c r="F1288" s="452" t="str">
        <f t="shared" si="65"/>
        <v>否</v>
      </c>
      <c r="G1288" s="197" t="str">
        <f t="shared" si="66"/>
        <v>项</v>
      </c>
    </row>
    <row r="1289" s="248" customFormat="1" ht="36" customHeight="1" spans="1:7">
      <c r="A1289" s="222">
        <v>2240405</v>
      </c>
      <c r="B1289" s="225" t="s">
        <v>1663</v>
      </c>
      <c r="C1289" s="453">
        <v>0</v>
      </c>
      <c r="D1289" s="451">
        <v>0</v>
      </c>
      <c r="E1289" s="353" t="str">
        <f t="shared" si="64"/>
        <v/>
      </c>
      <c r="F1289" s="452" t="str">
        <f t="shared" si="65"/>
        <v>否</v>
      </c>
      <c r="G1289" s="197" t="str">
        <f t="shared" si="66"/>
        <v>项</v>
      </c>
    </row>
    <row r="1290" s="248" customFormat="1" ht="36" customHeight="1" spans="1:7">
      <c r="A1290" s="222">
        <v>2240450</v>
      </c>
      <c r="B1290" s="217" t="s">
        <v>147</v>
      </c>
      <c r="C1290" s="453">
        <v>0</v>
      </c>
      <c r="D1290" s="451">
        <v>0</v>
      </c>
      <c r="E1290" s="353" t="str">
        <f t="shared" si="64"/>
        <v/>
      </c>
      <c r="F1290" s="452" t="str">
        <f t="shared" si="65"/>
        <v>否</v>
      </c>
      <c r="G1290" s="197" t="str">
        <f t="shared" si="66"/>
        <v>项</v>
      </c>
    </row>
    <row r="1291" s="248" customFormat="1" ht="36" customHeight="1" spans="1:7">
      <c r="A1291" s="222">
        <v>2240499</v>
      </c>
      <c r="B1291" s="225" t="s">
        <v>1664</v>
      </c>
      <c r="C1291" s="453">
        <v>0</v>
      </c>
      <c r="D1291" s="451">
        <v>0</v>
      </c>
      <c r="E1291" s="353" t="str">
        <f t="shared" si="64"/>
        <v/>
      </c>
      <c r="F1291" s="452" t="str">
        <f t="shared" si="65"/>
        <v>否</v>
      </c>
      <c r="G1291" s="197" t="str">
        <f t="shared" si="66"/>
        <v>项</v>
      </c>
    </row>
    <row r="1292" ht="36" customHeight="1" spans="1:7">
      <c r="A1292" s="222">
        <v>22405</v>
      </c>
      <c r="B1292" s="217" t="s">
        <v>1132</v>
      </c>
      <c r="C1292" s="453">
        <f>SUM(C1293:C1304)</f>
        <v>6</v>
      </c>
      <c r="D1292" s="454">
        <f>SUM(D1293:D1304)</f>
        <v>3</v>
      </c>
      <c r="E1292" s="353">
        <f t="shared" si="64"/>
        <v>-0.5</v>
      </c>
      <c r="F1292" s="452" t="str">
        <f t="shared" si="65"/>
        <v>是</v>
      </c>
      <c r="G1292" s="197" t="str">
        <f t="shared" si="66"/>
        <v>款</v>
      </c>
    </row>
    <row r="1293" s="248" customFormat="1" ht="36" customHeight="1" spans="1:7">
      <c r="A1293" s="222">
        <v>2240501</v>
      </c>
      <c r="B1293" s="217" t="s">
        <v>138</v>
      </c>
      <c r="C1293" s="453">
        <v>0</v>
      </c>
      <c r="D1293" s="451">
        <v>0</v>
      </c>
      <c r="E1293" s="353" t="str">
        <f t="shared" si="64"/>
        <v/>
      </c>
      <c r="F1293" s="452" t="str">
        <f t="shared" si="65"/>
        <v>否</v>
      </c>
      <c r="G1293" s="197" t="str">
        <f t="shared" si="66"/>
        <v>项</v>
      </c>
    </row>
    <row r="1294" s="248" customFormat="1" ht="36" customHeight="1" spans="1:7">
      <c r="A1294" s="222">
        <v>2240502</v>
      </c>
      <c r="B1294" s="217" t="s">
        <v>139</v>
      </c>
      <c r="C1294" s="453">
        <v>0</v>
      </c>
      <c r="D1294" s="451">
        <v>0</v>
      </c>
      <c r="E1294" s="353" t="str">
        <f t="shared" si="64"/>
        <v/>
      </c>
      <c r="F1294" s="452" t="str">
        <f t="shared" si="65"/>
        <v>否</v>
      </c>
      <c r="G1294" s="197" t="str">
        <f t="shared" si="66"/>
        <v>项</v>
      </c>
    </row>
    <row r="1295" s="248" customFormat="1" ht="36" customHeight="1" spans="1:7">
      <c r="A1295" s="222">
        <v>2240503</v>
      </c>
      <c r="B1295" s="217" t="s">
        <v>140</v>
      </c>
      <c r="C1295" s="453">
        <v>0</v>
      </c>
      <c r="D1295" s="451">
        <v>0</v>
      </c>
      <c r="E1295" s="353" t="str">
        <f t="shared" si="64"/>
        <v/>
      </c>
      <c r="F1295" s="452" t="str">
        <f t="shared" si="65"/>
        <v>否</v>
      </c>
      <c r="G1295" s="197" t="str">
        <f t="shared" si="66"/>
        <v>项</v>
      </c>
    </row>
    <row r="1296" s="248" customFormat="1" ht="36" customHeight="1" spans="1:7">
      <c r="A1296" s="222">
        <v>2240504</v>
      </c>
      <c r="B1296" s="217" t="s">
        <v>1133</v>
      </c>
      <c r="C1296" s="453">
        <v>4</v>
      </c>
      <c r="D1296" s="454">
        <v>3</v>
      </c>
      <c r="E1296" s="353">
        <f t="shared" si="64"/>
        <v>-0.25</v>
      </c>
      <c r="F1296" s="452" t="str">
        <f t="shared" si="65"/>
        <v>是</v>
      </c>
      <c r="G1296" s="197" t="str">
        <f t="shared" si="66"/>
        <v>项</v>
      </c>
    </row>
    <row r="1297" s="248" customFormat="1" ht="36" customHeight="1" spans="1:7">
      <c r="A1297" s="222">
        <v>2240505</v>
      </c>
      <c r="B1297" s="217" t="s">
        <v>1134</v>
      </c>
      <c r="C1297" s="453">
        <v>0</v>
      </c>
      <c r="D1297" s="451">
        <v>0</v>
      </c>
      <c r="E1297" s="353" t="str">
        <f t="shared" si="64"/>
        <v/>
      </c>
      <c r="F1297" s="452" t="str">
        <f t="shared" si="65"/>
        <v>否</v>
      </c>
      <c r="G1297" s="197" t="str">
        <f t="shared" si="66"/>
        <v>项</v>
      </c>
    </row>
    <row r="1298" s="248" customFormat="1" ht="36" customHeight="1" spans="1:7">
      <c r="A1298" s="222">
        <v>2240506</v>
      </c>
      <c r="B1298" s="217" t="s">
        <v>1135</v>
      </c>
      <c r="C1298" s="453">
        <v>0</v>
      </c>
      <c r="D1298" s="451">
        <v>0</v>
      </c>
      <c r="E1298" s="353" t="str">
        <f t="shared" si="64"/>
        <v/>
      </c>
      <c r="F1298" s="452" t="str">
        <f t="shared" si="65"/>
        <v>否</v>
      </c>
      <c r="G1298" s="197" t="str">
        <f t="shared" si="66"/>
        <v>项</v>
      </c>
    </row>
    <row r="1299" s="248" customFormat="1" ht="36" customHeight="1" spans="1:7">
      <c r="A1299" s="222">
        <v>2240507</v>
      </c>
      <c r="B1299" s="217" t="s">
        <v>1136</v>
      </c>
      <c r="C1299" s="453">
        <v>2</v>
      </c>
      <c r="D1299" s="382">
        <v>0</v>
      </c>
      <c r="E1299" s="353">
        <f t="shared" ref="E1299:E1330" si="67">IF(C1299&gt;0,D1299/C1299-1,IF(C1299&lt;0,-(D1299/C1299-1),""))</f>
        <v>-1</v>
      </c>
      <c r="F1299" s="452" t="str">
        <f t="shared" si="65"/>
        <v>是</v>
      </c>
      <c r="G1299" s="197" t="str">
        <f t="shared" si="66"/>
        <v>项</v>
      </c>
    </row>
    <row r="1300" s="248" customFormat="1" ht="36" customHeight="1" spans="1:7">
      <c r="A1300" s="222">
        <v>2240508</v>
      </c>
      <c r="B1300" s="217" t="s">
        <v>1137</v>
      </c>
      <c r="C1300" s="453">
        <v>0</v>
      </c>
      <c r="D1300" s="451">
        <v>0</v>
      </c>
      <c r="E1300" s="353" t="str">
        <f t="shared" si="67"/>
        <v/>
      </c>
      <c r="F1300" s="452" t="str">
        <f t="shared" si="65"/>
        <v>否</v>
      </c>
      <c r="G1300" s="197" t="str">
        <f t="shared" si="66"/>
        <v>项</v>
      </c>
    </row>
    <row r="1301" s="248" customFormat="1" ht="36" customHeight="1" spans="1:7">
      <c r="A1301" s="222">
        <v>2240509</v>
      </c>
      <c r="B1301" s="217" t="s">
        <v>1138</v>
      </c>
      <c r="C1301" s="453">
        <v>0</v>
      </c>
      <c r="D1301" s="451">
        <v>0</v>
      </c>
      <c r="E1301" s="353" t="str">
        <f t="shared" si="67"/>
        <v/>
      </c>
      <c r="F1301" s="452" t="str">
        <f t="shared" si="65"/>
        <v>否</v>
      </c>
      <c r="G1301" s="197" t="str">
        <f t="shared" si="66"/>
        <v>项</v>
      </c>
    </row>
    <row r="1302" s="248" customFormat="1" ht="36" customHeight="1" spans="1:7">
      <c r="A1302" s="222">
        <v>2240510</v>
      </c>
      <c r="B1302" s="217" t="s">
        <v>1139</v>
      </c>
      <c r="C1302" s="453">
        <v>0</v>
      </c>
      <c r="D1302" s="451">
        <v>0</v>
      </c>
      <c r="E1302" s="353" t="str">
        <f t="shared" si="67"/>
        <v/>
      </c>
      <c r="F1302" s="452" t="str">
        <f t="shared" si="65"/>
        <v>否</v>
      </c>
      <c r="G1302" s="197" t="str">
        <f t="shared" si="66"/>
        <v>项</v>
      </c>
    </row>
    <row r="1303" s="248" customFormat="1" ht="36" customHeight="1" spans="1:7">
      <c r="A1303" s="222">
        <v>2240550</v>
      </c>
      <c r="B1303" s="217" t="s">
        <v>1140</v>
      </c>
      <c r="C1303" s="453">
        <v>0</v>
      </c>
      <c r="D1303" s="451">
        <v>0</v>
      </c>
      <c r="E1303" s="353" t="str">
        <f t="shared" si="67"/>
        <v/>
      </c>
      <c r="F1303" s="452" t="str">
        <f t="shared" si="65"/>
        <v>否</v>
      </c>
      <c r="G1303" s="197" t="str">
        <f t="shared" si="66"/>
        <v>项</v>
      </c>
    </row>
    <row r="1304" s="248" customFormat="1" ht="36" customHeight="1" spans="1:7">
      <c r="A1304" s="222">
        <v>2240599</v>
      </c>
      <c r="B1304" s="217" t="s">
        <v>1141</v>
      </c>
      <c r="C1304" s="453">
        <v>0</v>
      </c>
      <c r="D1304" s="451">
        <v>0</v>
      </c>
      <c r="E1304" s="353" t="str">
        <f t="shared" si="67"/>
        <v/>
      </c>
      <c r="F1304" s="452" t="str">
        <f t="shared" si="65"/>
        <v>否</v>
      </c>
      <c r="G1304" s="197" t="str">
        <f t="shared" si="66"/>
        <v>项</v>
      </c>
    </row>
    <row r="1305" ht="36" customHeight="1" spans="1:7">
      <c r="A1305" s="222">
        <v>22406</v>
      </c>
      <c r="B1305" s="217" t="s">
        <v>1142</v>
      </c>
      <c r="C1305" s="453">
        <f>SUM(C1306:C1308)</f>
        <v>62</v>
      </c>
      <c r="D1305" s="454">
        <f>SUM(D1306:D1308)</f>
        <v>229</v>
      </c>
      <c r="E1305" s="353">
        <f t="shared" si="67"/>
        <v>2.694</v>
      </c>
      <c r="F1305" s="452" t="str">
        <f t="shared" si="65"/>
        <v>是</v>
      </c>
      <c r="G1305" s="197" t="str">
        <f t="shared" si="66"/>
        <v>款</v>
      </c>
    </row>
    <row r="1306" s="248" customFormat="1" ht="36" customHeight="1" spans="1:7">
      <c r="A1306" s="222">
        <v>2240601</v>
      </c>
      <c r="B1306" s="217" t="s">
        <v>1143</v>
      </c>
      <c r="C1306" s="453">
        <v>62</v>
      </c>
      <c r="D1306" s="454">
        <v>216</v>
      </c>
      <c r="E1306" s="353">
        <f t="shared" si="67"/>
        <v>2.484</v>
      </c>
      <c r="F1306" s="452" t="str">
        <f t="shared" si="65"/>
        <v>是</v>
      </c>
      <c r="G1306" s="197" t="str">
        <f t="shared" si="66"/>
        <v>项</v>
      </c>
    </row>
    <row r="1307" s="248" customFormat="1" ht="36" customHeight="1" spans="1:7">
      <c r="A1307" s="222">
        <v>2240602</v>
      </c>
      <c r="B1307" s="217" t="s">
        <v>1144</v>
      </c>
      <c r="C1307" s="453">
        <v>0</v>
      </c>
      <c r="D1307" s="451">
        <v>0</v>
      </c>
      <c r="E1307" s="353" t="str">
        <f t="shared" si="67"/>
        <v/>
      </c>
      <c r="F1307" s="452" t="str">
        <f t="shared" si="65"/>
        <v>否</v>
      </c>
      <c r="G1307" s="197" t="str">
        <f t="shared" si="66"/>
        <v>项</v>
      </c>
    </row>
    <row r="1308" s="248" customFormat="1" ht="36" customHeight="1" spans="1:7">
      <c r="A1308" s="222">
        <v>2240699</v>
      </c>
      <c r="B1308" s="217" t="s">
        <v>1145</v>
      </c>
      <c r="C1308" s="453">
        <v>0</v>
      </c>
      <c r="D1308" s="454">
        <v>13</v>
      </c>
      <c r="E1308" s="353" t="str">
        <f t="shared" si="67"/>
        <v/>
      </c>
      <c r="F1308" s="452" t="str">
        <f t="shared" si="65"/>
        <v>是</v>
      </c>
      <c r="G1308" s="197" t="str">
        <f t="shared" si="66"/>
        <v>项</v>
      </c>
    </row>
    <row r="1309" ht="36" customHeight="1" spans="1:7">
      <c r="A1309" s="222">
        <v>22407</v>
      </c>
      <c r="B1309" s="217" t="s">
        <v>1146</v>
      </c>
      <c r="C1309" s="453">
        <f>SUM(C1310:C1314)</f>
        <v>0</v>
      </c>
      <c r="D1309" s="454">
        <f>SUM(D1310:D1314)</f>
        <v>240</v>
      </c>
      <c r="E1309" s="353" t="str">
        <f t="shared" si="67"/>
        <v/>
      </c>
      <c r="F1309" s="452" t="str">
        <f t="shared" si="65"/>
        <v>是</v>
      </c>
      <c r="G1309" s="197" t="str">
        <f t="shared" si="66"/>
        <v>款</v>
      </c>
    </row>
    <row r="1310" s="248" customFormat="1" ht="36" customHeight="1" spans="1:7">
      <c r="A1310" s="222">
        <v>2240701</v>
      </c>
      <c r="B1310" s="357" t="s">
        <v>1147</v>
      </c>
      <c r="C1310" s="453">
        <v>0</v>
      </c>
      <c r="D1310" s="451"/>
      <c r="E1310" s="353" t="str">
        <f t="shared" si="67"/>
        <v/>
      </c>
      <c r="F1310" s="452" t="str">
        <f t="shared" si="65"/>
        <v>否</v>
      </c>
      <c r="G1310" s="197" t="str">
        <f t="shared" si="66"/>
        <v>项</v>
      </c>
    </row>
    <row r="1311" s="248" customFormat="1" ht="36" customHeight="1" spans="1:7">
      <c r="A1311" s="222">
        <v>2240702</v>
      </c>
      <c r="B1311" s="357" t="s">
        <v>1148</v>
      </c>
      <c r="C1311" s="453">
        <v>0</v>
      </c>
      <c r="D1311" s="451"/>
      <c r="E1311" s="353" t="str">
        <f t="shared" si="67"/>
        <v/>
      </c>
      <c r="F1311" s="452" t="str">
        <f t="shared" si="65"/>
        <v>否</v>
      </c>
      <c r="G1311" s="197" t="str">
        <f t="shared" si="66"/>
        <v>项</v>
      </c>
    </row>
    <row r="1312" s="248" customFormat="1" ht="36" customHeight="1" spans="1:7">
      <c r="A1312" s="222">
        <v>2240703</v>
      </c>
      <c r="B1312" s="217" t="s">
        <v>1149</v>
      </c>
      <c r="C1312" s="453">
        <v>0</v>
      </c>
      <c r="D1312" s="454">
        <v>240</v>
      </c>
      <c r="E1312" s="353" t="str">
        <f t="shared" si="67"/>
        <v/>
      </c>
      <c r="F1312" s="452" t="str">
        <f t="shared" si="65"/>
        <v>是</v>
      </c>
      <c r="G1312" s="197" t="str">
        <f t="shared" si="66"/>
        <v>项</v>
      </c>
    </row>
    <row r="1313" s="248" customFormat="1" ht="36" customHeight="1" spans="1:7">
      <c r="A1313" s="222">
        <v>2240704</v>
      </c>
      <c r="B1313" s="217" t="s">
        <v>1150</v>
      </c>
      <c r="C1313" s="453">
        <v>0</v>
      </c>
      <c r="D1313" s="451">
        <v>0</v>
      </c>
      <c r="E1313" s="353" t="str">
        <f t="shared" si="67"/>
        <v/>
      </c>
      <c r="F1313" s="452" t="str">
        <f t="shared" si="65"/>
        <v>否</v>
      </c>
      <c r="G1313" s="197" t="str">
        <f t="shared" si="66"/>
        <v>项</v>
      </c>
    </row>
    <row r="1314" s="248" customFormat="1" ht="36" customHeight="1" spans="1:7">
      <c r="A1314" s="222">
        <v>2240799</v>
      </c>
      <c r="B1314" s="217" t="s">
        <v>1665</v>
      </c>
      <c r="C1314" s="453">
        <v>0</v>
      </c>
      <c r="D1314" s="451">
        <v>0</v>
      </c>
      <c r="E1314" s="353" t="str">
        <f t="shared" si="67"/>
        <v/>
      </c>
      <c r="F1314" s="452" t="str">
        <f t="shared" si="65"/>
        <v>否</v>
      </c>
      <c r="G1314" s="197" t="str">
        <f t="shared" si="66"/>
        <v>项</v>
      </c>
    </row>
    <row r="1315" ht="36" customHeight="1" spans="1:7">
      <c r="A1315" s="222">
        <v>22499</v>
      </c>
      <c r="B1315" s="217" t="s">
        <v>1152</v>
      </c>
      <c r="C1315" s="453">
        <f>C1316</f>
        <v>35</v>
      </c>
      <c r="D1315" s="454">
        <f>D1316</f>
        <v>35</v>
      </c>
      <c r="E1315" s="353">
        <f t="shared" si="67"/>
        <v>0</v>
      </c>
      <c r="F1315" s="452" t="str">
        <f t="shared" si="65"/>
        <v>是</v>
      </c>
      <c r="G1315" s="197" t="str">
        <f t="shared" si="66"/>
        <v>款</v>
      </c>
    </row>
    <row r="1316" s="248" customFormat="1" ht="36" customHeight="1" spans="1:7">
      <c r="A1316" s="229">
        <v>2249999</v>
      </c>
      <c r="B1316" s="217" t="s">
        <v>1153</v>
      </c>
      <c r="C1316" s="453">
        <v>35</v>
      </c>
      <c r="D1316" s="454">
        <v>35</v>
      </c>
      <c r="E1316" s="353">
        <f t="shared" si="67"/>
        <v>0</v>
      </c>
      <c r="F1316" s="452" t="str">
        <f t="shared" si="65"/>
        <v>是</v>
      </c>
      <c r="G1316" s="197" t="str">
        <f t="shared" si="66"/>
        <v>项</v>
      </c>
    </row>
    <row r="1317" ht="36" customHeight="1" spans="1:7">
      <c r="A1317" s="223">
        <v>227</v>
      </c>
      <c r="B1317" s="211" t="s">
        <v>119</v>
      </c>
      <c r="C1317" s="451"/>
      <c r="D1317" s="382">
        <v>2500</v>
      </c>
      <c r="E1317" s="351" t="str">
        <f t="shared" si="67"/>
        <v/>
      </c>
      <c r="F1317" s="452" t="str">
        <f t="shared" si="65"/>
        <v>是</v>
      </c>
      <c r="G1317" s="197" t="str">
        <f t="shared" si="66"/>
        <v>类</v>
      </c>
    </row>
    <row r="1318" ht="36" customHeight="1" spans="1:7">
      <c r="A1318" s="223">
        <v>232</v>
      </c>
      <c r="B1318" s="211" t="s">
        <v>121</v>
      </c>
      <c r="C1318" s="451">
        <f>C1319</f>
        <v>5427</v>
      </c>
      <c r="D1318" s="382">
        <f>D1319</f>
        <v>5444</v>
      </c>
      <c r="E1318" s="351">
        <f t="shared" si="67"/>
        <v>0.003</v>
      </c>
      <c r="F1318" s="452" t="str">
        <f t="shared" si="65"/>
        <v>是</v>
      </c>
      <c r="G1318" s="197" t="str">
        <f t="shared" si="66"/>
        <v>类</v>
      </c>
    </row>
    <row r="1319" ht="36" customHeight="1" spans="1:7">
      <c r="A1319" s="222">
        <v>23203</v>
      </c>
      <c r="B1319" s="217" t="s">
        <v>1154</v>
      </c>
      <c r="C1319" s="453">
        <f>SUM(C1320:C1323)</f>
        <v>5427</v>
      </c>
      <c r="D1319" s="454">
        <f>SUM(D1320:D1323)</f>
        <v>5444</v>
      </c>
      <c r="E1319" s="353">
        <f t="shared" si="67"/>
        <v>0.003</v>
      </c>
      <c r="F1319" s="452" t="str">
        <f t="shared" si="65"/>
        <v>是</v>
      </c>
      <c r="G1319" s="197" t="str">
        <f t="shared" si="66"/>
        <v>款</v>
      </c>
    </row>
    <row r="1320" s="248" customFormat="1" ht="36" customHeight="1" spans="1:7">
      <c r="A1320" s="222">
        <v>2320301</v>
      </c>
      <c r="B1320" s="217" t="s">
        <v>1155</v>
      </c>
      <c r="C1320" s="453">
        <v>5427</v>
      </c>
      <c r="D1320" s="454">
        <v>5444</v>
      </c>
      <c r="E1320" s="353">
        <f t="shared" si="67"/>
        <v>0.003</v>
      </c>
      <c r="F1320" s="452" t="str">
        <f t="shared" si="65"/>
        <v>是</v>
      </c>
      <c r="G1320" s="197" t="str">
        <f t="shared" si="66"/>
        <v>项</v>
      </c>
    </row>
    <row r="1321" s="248" customFormat="1" ht="36" customHeight="1" spans="1:7">
      <c r="A1321" s="222">
        <v>2320302</v>
      </c>
      <c r="B1321" s="217" t="s">
        <v>1156</v>
      </c>
      <c r="C1321" s="453">
        <v>0</v>
      </c>
      <c r="D1321" s="451">
        <v>0</v>
      </c>
      <c r="E1321" s="353" t="str">
        <f t="shared" si="67"/>
        <v/>
      </c>
      <c r="F1321" s="452" t="str">
        <f t="shared" si="65"/>
        <v>否</v>
      </c>
      <c r="G1321" s="197" t="str">
        <f t="shared" si="66"/>
        <v>项</v>
      </c>
    </row>
    <row r="1322" s="248" customFormat="1" ht="36" customHeight="1" spans="1:7">
      <c r="A1322" s="222">
        <v>2320303</v>
      </c>
      <c r="B1322" s="217" t="s">
        <v>1157</v>
      </c>
      <c r="C1322" s="453">
        <v>0</v>
      </c>
      <c r="D1322" s="451">
        <v>0</v>
      </c>
      <c r="E1322" s="353" t="str">
        <f t="shared" si="67"/>
        <v/>
      </c>
      <c r="F1322" s="452" t="str">
        <f t="shared" si="65"/>
        <v>否</v>
      </c>
      <c r="G1322" s="197" t="str">
        <f t="shared" si="66"/>
        <v>项</v>
      </c>
    </row>
    <row r="1323" s="248" customFormat="1" ht="36" customHeight="1" spans="1:7">
      <c r="A1323" s="224">
        <v>2320399</v>
      </c>
      <c r="B1323" s="217" t="s">
        <v>1666</v>
      </c>
      <c r="C1323" s="453">
        <v>0</v>
      </c>
      <c r="D1323" s="451">
        <v>0</v>
      </c>
      <c r="E1323" s="353" t="str">
        <f t="shared" si="67"/>
        <v/>
      </c>
      <c r="F1323" s="452" t="str">
        <f t="shared" si="65"/>
        <v>否</v>
      </c>
      <c r="G1323" s="197" t="str">
        <f t="shared" si="66"/>
        <v>项</v>
      </c>
    </row>
    <row r="1324" ht="36" customHeight="1" spans="1:7">
      <c r="A1324" s="210" t="s">
        <v>122</v>
      </c>
      <c r="B1324" s="211" t="s">
        <v>123</v>
      </c>
      <c r="C1324" s="451">
        <f>C1325</f>
        <v>18</v>
      </c>
      <c r="D1324" s="382">
        <f>D1325</f>
        <v>90</v>
      </c>
      <c r="E1324" s="351">
        <f t="shared" si="67"/>
        <v>4</v>
      </c>
      <c r="F1324" s="452" t="str">
        <f t="shared" si="65"/>
        <v>是</v>
      </c>
      <c r="G1324" s="197" t="str">
        <f t="shared" si="66"/>
        <v>类</v>
      </c>
    </row>
    <row r="1325" ht="36" customHeight="1" spans="1:7">
      <c r="A1325" s="222">
        <v>23303</v>
      </c>
      <c r="B1325" s="217" t="s">
        <v>1159</v>
      </c>
      <c r="C1325" s="453">
        <v>18</v>
      </c>
      <c r="D1325" s="454">
        <v>90</v>
      </c>
      <c r="E1325" s="353">
        <f t="shared" si="67"/>
        <v>4</v>
      </c>
      <c r="F1325" s="452" t="str">
        <f t="shared" si="65"/>
        <v>是</v>
      </c>
      <c r="G1325" s="197" t="str">
        <f t="shared" si="66"/>
        <v>款</v>
      </c>
    </row>
    <row r="1326" ht="36" customHeight="1" spans="1:7">
      <c r="A1326" s="210" t="s">
        <v>124</v>
      </c>
      <c r="B1326" s="211" t="s">
        <v>125</v>
      </c>
      <c r="C1326" s="451">
        <f>SUM(C1327:C1328)</f>
        <v>0</v>
      </c>
      <c r="D1326" s="382">
        <f>SUM(D1327:D1328)</f>
        <v>870</v>
      </c>
      <c r="E1326" s="351" t="str">
        <f t="shared" si="67"/>
        <v/>
      </c>
      <c r="F1326" s="452" t="str">
        <f t="shared" si="65"/>
        <v>是</v>
      </c>
      <c r="G1326" s="197" t="str">
        <f t="shared" si="66"/>
        <v>类</v>
      </c>
    </row>
    <row r="1327" ht="36" customHeight="1" spans="1:7">
      <c r="A1327" s="222">
        <v>22902</v>
      </c>
      <c r="B1327" s="217" t="s">
        <v>1160</v>
      </c>
      <c r="C1327" s="453"/>
      <c r="D1327" s="454">
        <v>670</v>
      </c>
      <c r="E1327" s="353" t="str">
        <f t="shared" si="67"/>
        <v/>
      </c>
      <c r="F1327" s="452" t="str">
        <f t="shared" si="65"/>
        <v>是</v>
      </c>
      <c r="G1327" s="197" t="str">
        <f t="shared" si="66"/>
        <v>款</v>
      </c>
    </row>
    <row r="1328" ht="36" customHeight="1" spans="1:7">
      <c r="A1328" s="222">
        <v>22999</v>
      </c>
      <c r="B1328" s="217" t="s">
        <v>1008</v>
      </c>
      <c r="C1328" s="453"/>
      <c r="D1328" s="454">
        <v>200</v>
      </c>
      <c r="E1328" s="353" t="str">
        <f t="shared" si="67"/>
        <v/>
      </c>
      <c r="F1328" s="452" t="str">
        <f t="shared" si="65"/>
        <v>是</v>
      </c>
      <c r="G1328" s="197" t="str">
        <f t="shared" si="66"/>
        <v>款</v>
      </c>
    </row>
    <row r="1329" ht="36" customHeight="1" spans="1:6">
      <c r="A1329" s="210"/>
      <c r="B1329" s="211"/>
      <c r="C1329" s="451"/>
      <c r="D1329" s="382"/>
      <c r="E1329" s="353" t="str">
        <f t="shared" si="67"/>
        <v/>
      </c>
      <c r="F1329" s="452" t="str">
        <f t="shared" si="65"/>
        <v>是</v>
      </c>
    </row>
    <row r="1330" ht="36" customHeight="1" spans="1:6">
      <c r="A1330" s="471"/>
      <c r="B1330" s="472" t="s">
        <v>1559</v>
      </c>
      <c r="C1330" s="451">
        <f>SUM(C1326,C1324,C1318,C1317,C1259,C1201,C1181,C1136,C1126,C1099,C1079,C1009,C945,C834,C811,C730,C657,C528,C471,C415,C363,C273,C252,C249,C4)</f>
        <v>220020</v>
      </c>
      <c r="D1330" s="382">
        <f>SUM(D1326,D1324,D1318,D1317,D1259,D1201,D1181,D1136,D1126,D1099,D1079,D1009,D945,D834,D811,D730,D657,D528,D471,D415,D363,D273,D252,D249,D4)</f>
        <v>246500</v>
      </c>
      <c r="E1330" s="351">
        <f t="shared" si="67"/>
        <v>0.12</v>
      </c>
      <c r="F1330" s="452" t="str">
        <f t="shared" si="65"/>
        <v>是</v>
      </c>
    </row>
    <row r="1331" ht="36" customHeight="1" spans="2:5">
      <c r="B1331" s="473" t="s">
        <v>1667</v>
      </c>
      <c r="C1331" s="474"/>
      <c r="D1331" s="474"/>
      <c r="E1331" s="473"/>
    </row>
    <row r="1333" spans="3:3">
      <c r="C1333" s="475"/>
    </row>
    <row r="1335" spans="3:3">
      <c r="C1335" s="475"/>
    </row>
    <row r="1336" spans="3:3">
      <c r="C1336" s="475"/>
    </row>
    <row r="1338" spans="3:3">
      <c r="C1338" s="475"/>
    </row>
    <row r="1339" spans="3:3">
      <c r="C1339" s="475"/>
    </row>
    <row r="1340" spans="3:3">
      <c r="C1340" s="475"/>
    </row>
    <row r="1341" spans="3:3">
      <c r="C1341" s="475"/>
    </row>
    <row r="1343" spans="3:3">
      <c r="C1343" s="475"/>
    </row>
  </sheetData>
  <mergeCells count="2">
    <mergeCell ref="B1:E1"/>
    <mergeCell ref="B1331:E1331"/>
  </mergeCells>
  <conditionalFormatting sqref="F4:F1330">
    <cfRule type="cellIs" dxfId="5" priority="1323" stopIfTrue="1" operator="lessThan">
      <formula>0</formula>
    </cfRule>
  </conditionalFormatting>
  <dataValidations count="4">
    <dataValidation type="custom" allowBlank="1" showInputMessage="1" showErrorMessage="1" sqref="D1220">
      <formula1>"ISBLANK(D1209)"</formula1>
    </dataValidation>
    <dataValidation type="custom" allowBlank="1" showInputMessage="1" showErrorMessage="1" sqref="D989">
      <formula1>"ISBLANK(D978)"</formula1>
    </dataValidation>
    <dataValidation type="custom" allowBlank="1" showInputMessage="1" showErrorMessage="1" sqref="C1220">
      <formula1>"ISBLANK（C1220)"</formula1>
    </dataValidation>
    <dataValidation type="custom" allowBlank="1" showInputMessage="1" showErrorMessage="1" sqref="D1278">
      <formula1>"ISBLANK(D1256)"</formula1>
    </dataValidation>
  </dataValidations>
  <printOptions horizontalCentered="1"/>
  <pageMargins left="0.47244094488189" right="0.393700787401575" top="0.748031496062992" bottom="0.748031496062992" header="0.31496062992126" footer="0.31496062992126"/>
  <pageSetup paperSize="9" scale="75" firstPageNumber="70" orientation="portrait" useFirstPageNumber="1"/>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5"/>
  <sheetViews>
    <sheetView showGridLines="0" showZeros="0" view="pageBreakPreview" zoomScale="80" zoomScaleNormal="90" workbookViewId="0">
      <pane ySplit="3" topLeftCell="A28" activePane="bottomLeft" state="frozen"/>
      <selection/>
      <selection pane="bottomLeft" activeCell="D36" sqref="D36"/>
    </sheetView>
  </sheetViews>
  <sheetFormatPr defaultColWidth="9" defaultRowHeight="14.25" outlineLevelCol="5"/>
  <cols>
    <col min="1" max="1" width="14.5" style="250" customWidth="1"/>
    <col min="2" max="2" width="50.75" style="250" customWidth="1"/>
    <col min="3" max="5" width="20.625" style="250" customWidth="1"/>
    <col min="6" max="16384" width="9" style="176"/>
  </cols>
  <sheetData>
    <row r="1" ht="45" customHeight="1" spans="1:5">
      <c r="A1" s="390"/>
      <c r="B1" s="251" t="str">
        <f>YEAR(封面!$B$7)&amp;"年县本级一般公共预算收支情况表"</f>
        <v>2022年县本级一般公共预算收支情况表</v>
      </c>
      <c r="C1" s="251"/>
      <c r="D1" s="251"/>
      <c r="E1" s="251"/>
    </row>
    <row r="2" ht="18.95" customHeight="1" spans="2:5">
      <c r="B2" s="392" t="s">
        <v>1668</v>
      </c>
      <c r="C2" s="253"/>
      <c r="D2" s="253"/>
      <c r="E2" s="349" t="s">
        <v>9</v>
      </c>
    </row>
    <row r="3" s="417" customFormat="1" ht="45" customHeight="1" spans="1:6">
      <c r="A3" s="419" t="s">
        <v>10</v>
      </c>
      <c r="B3" s="256" t="s">
        <v>11</v>
      </c>
      <c r="C3" s="9" t="str">
        <f>YEAR(封面!$B$7)-1&amp;"年预算数"</f>
        <v>2021年预算数</v>
      </c>
      <c r="D3" s="9" t="str">
        <f>YEAR(封面!$B$7)&amp;"年预算数"</f>
        <v>2022年预算数</v>
      </c>
      <c r="E3" s="9" t="s">
        <v>1669</v>
      </c>
      <c r="F3" s="183" t="s">
        <v>13</v>
      </c>
    </row>
    <row r="4" ht="32.1" customHeight="1" spans="1:6">
      <c r="A4" s="420">
        <v>101</v>
      </c>
      <c r="B4" s="421" t="s">
        <v>17</v>
      </c>
      <c r="C4" s="84">
        <f>SUM(C5:C19)</f>
        <v>29200</v>
      </c>
      <c r="D4" s="84">
        <f>SUM(D5:D19)</f>
        <v>29812</v>
      </c>
      <c r="E4" s="214">
        <f>IF(C4&lt;&gt;0,D4/C4-1,"")</f>
        <v>0.021</v>
      </c>
      <c r="F4" s="187" t="str">
        <f t="shared" ref="F4:F35" si="0">IF(LEN(A4)=3,"是",IF(B4&lt;&gt;"",IF(SUM(C4:D4)&lt;&gt;0,"是","否"),"是"))</f>
        <v>是</v>
      </c>
    </row>
    <row r="5" ht="32.1" customHeight="1" spans="1:6">
      <c r="A5" s="422">
        <v>10101</v>
      </c>
      <c r="B5" s="423" t="s">
        <v>19</v>
      </c>
      <c r="C5" s="94">
        <v>18544</v>
      </c>
      <c r="D5" s="424">
        <v>18338</v>
      </c>
      <c r="E5" s="220">
        <f t="shared" ref="E5:E41" si="1">IF(C5&lt;&gt;0,D5/C5-1,"")</f>
        <v>-0.011</v>
      </c>
      <c r="F5" s="187" t="str">
        <f t="shared" si="0"/>
        <v>是</v>
      </c>
    </row>
    <row r="6" ht="32.1" customHeight="1" spans="1:6">
      <c r="A6" s="422">
        <v>10104</v>
      </c>
      <c r="B6" s="423" t="s">
        <v>21</v>
      </c>
      <c r="C6" s="94">
        <v>1135</v>
      </c>
      <c r="D6" s="424">
        <v>930</v>
      </c>
      <c r="E6" s="220">
        <f t="shared" si="1"/>
        <v>-0.181</v>
      </c>
      <c r="F6" s="187" t="str">
        <f t="shared" si="0"/>
        <v>是</v>
      </c>
    </row>
    <row r="7" ht="32.1" customHeight="1" spans="1:6">
      <c r="A7" s="422">
        <v>10106</v>
      </c>
      <c r="B7" s="423" t="s">
        <v>23</v>
      </c>
      <c r="C7" s="94">
        <v>336</v>
      </c>
      <c r="D7" s="424">
        <v>390</v>
      </c>
      <c r="E7" s="220">
        <f t="shared" si="1"/>
        <v>0.161</v>
      </c>
      <c r="F7" s="187" t="str">
        <f t="shared" si="0"/>
        <v>是</v>
      </c>
    </row>
    <row r="8" customFormat="1" ht="32.1" customHeight="1" spans="1:6">
      <c r="A8" s="425">
        <v>10107</v>
      </c>
      <c r="B8" s="426" t="s">
        <v>25</v>
      </c>
      <c r="C8" s="94">
        <v>609</v>
      </c>
      <c r="D8" s="424">
        <v>720</v>
      </c>
      <c r="E8" s="220">
        <f t="shared" si="1"/>
        <v>0.182</v>
      </c>
      <c r="F8" s="187" t="str">
        <f t="shared" si="0"/>
        <v>是</v>
      </c>
    </row>
    <row r="9" ht="32.1" customHeight="1" spans="1:6">
      <c r="A9" s="422">
        <v>10109</v>
      </c>
      <c r="B9" s="423" t="s">
        <v>27</v>
      </c>
      <c r="C9" s="94">
        <v>1587</v>
      </c>
      <c r="D9" s="424">
        <v>1803</v>
      </c>
      <c r="E9" s="220">
        <f t="shared" si="1"/>
        <v>0.136</v>
      </c>
      <c r="F9" s="187" t="str">
        <f t="shared" si="0"/>
        <v>是</v>
      </c>
    </row>
    <row r="10" customFormat="1" ht="32.1" customHeight="1" spans="1:6">
      <c r="A10" s="425">
        <v>10110</v>
      </c>
      <c r="B10" s="426" t="s">
        <v>29</v>
      </c>
      <c r="C10" s="94">
        <v>918</v>
      </c>
      <c r="D10" s="424">
        <v>920</v>
      </c>
      <c r="E10" s="220">
        <f t="shared" si="1"/>
        <v>0.002</v>
      </c>
      <c r="F10" s="187" t="str">
        <f t="shared" si="0"/>
        <v>是</v>
      </c>
    </row>
    <row r="11" customFormat="1" ht="32.1" customHeight="1" spans="1:6">
      <c r="A11" s="425">
        <v>10111</v>
      </c>
      <c r="B11" s="426" t="s">
        <v>31</v>
      </c>
      <c r="C11" s="94">
        <v>219</v>
      </c>
      <c r="D11" s="424">
        <v>425</v>
      </c>
      <c r="E11" s="220">
        <f t="shared" si="1"/>
        <v>0.941</v>
      </c>
      <c r="F11" s="187" t="str">
        <f t="shared" si="0"/>
        <v>是</v>
      </c>
    </row>
    <row r="12" customFormat="1" ht="32.1" customHeight="1" spans="1:6">
      <c r="A12" s="425">
        <v>10112</v>
      </c>
      <c r="B12" s="426" t="s">
        <v>33</v>
      </c>
      <c r="C12" s="94">
        <v>409</v>
      </c>
      <c r="D12" s="424">
        <v>490</v>
      </c>
      <c r="E12" s="220">
        <f t="shared" si="1"/>
        <v>0.198</v>
      </c>
      <c r="F12" s="187" t="str">
        <f t="shared" si="0"/>
        <v>是</v>
      </c>
    </row>
    <row r="13" customFormat="1" ht="32.1" customHeight="1" spans="1:6">
      <c r="A13" s="425">
        <v>10113</v>
      </c>
      <c r="B13" s="426" t="s">
        <v>35</v>
      </c>
      <c r="C13" s="94">
        <v>864</v>
      </c>
      <c r="D13" s="424">
        <v>1268</v>
      </c>
      <c r="E13" s="220">
        <f t="shared" si="1"/>
        <v>0.468</v>
      </c>
      <c r="F13" s="187" t="str">
        <f t="shared" si="0"/>
        <v>是</v>
      </c>
    </row>
    <row r="14" customFormat="1" ht="32.1" customHeight="1" spans="1:6">
      <c r="A14" s="425">
        <v>10114</v>
      </c>
      <c r="B14" s="426" t="s">
        <v>37</v>
      </c>
      <c r="C14" s="94">
        <v>598</v>
      </c>
      <c r="D14" s="424">
        <v>700</v>
      </c>
      <c r="E14" s="220">
        <f t="shared" si="1"/>
        <v>0.171</v>
      </c>
      <c r="F14" s="187" t="str">
        <f t="shared" si="0"/>
        <v>是</v>
      </c>
    </row>
    <row r="15" ht="32.1" customHeight="1" spans="1:6">
      <c r="A15" s="422">
        <v>10118</v>
      </c>
      <c r="B15" s="423" t="s">
        <v>39</v>
      </c>
      <c r="C15" s="94">
        <v>56</v>
      </c>
      <c r="D15" s="424">
        <v>15</v>
      </c>
      <c r="E15" s="220">
        <f t="shared" si="1"/>
        <v>-0.732</v>
      </c>
      <c r="F15" s="187" t="str">
        <f t="shared" si="0"/>
        <v>是</v>
      </c>
    </row>
    <row r="16" customFormat="1" ht="32.1" customHeight="1" spans="1:6">
      <c r="A16" s="425">
        <v>10119</v>
      </c>
      <c r="B16" s="426" t="s">
        <v>41</v>
      </c>
      <c r="C16" s="94">
        <v>1510</v>
      </c>
      <c r="D16" s="424">
        <v>1300</v>
      </c>
      <c r="E16" s="220">
        <f t="shared" si="1"/>
        <v>-0.139</v>
      </c>
      <c r="F16" s="187" t="str">
        <f t="shared" si="0"/>
        <v>是</v>
      </c>
    </row>
    <row r="17" customFormat="1" ht="32.1" customHeight="1" spans="1:6">
      <c r="A17" s="425">
        <v>10120</v>
      </c>
      <c r="B17" s="426" t="s">
        <v>43</v>
      </c>
      <c r="C17" s="94">
        <v>2400</v>
      </c>
      <c r="D17" s="424">
        <v>2448</v>
      </c>
      <c r="E17" s="220">
        <f t="shared" si="1"/>
        <v>0.02</v>
      </c>
      <c r="F17" s="187" t="str">
        <f t="shared" si="0"/>
        <v>是</v>
      </c>
    </row>
    <row r="18" customFormat="1" ht="32.1" customHeight="1" spans="1:6">
      <c r="A18" s="425">
        <v>10121</v>
      </c>
      <c r="B18" s="426" t="s">
        <v>45</v>
      </c>
      <c r="C18" s="94">
        <v>15</v>
      </c>
      <c r="D18" s="424">
        <v>65</v>
      </c>
      <c r="E18" s="220">
        <f t="shared" si="1"/>
        <v>3.333</v>
      </c>
      <c r="F18" s="187" t="str">
        <f t="shared" si="0"/>
        <v>是</v>
      </c>
    </row>
    <row r="19" customFormat="1" ht="32.1" customHeight="1" spans="1:6">
      <c r="A19" s="425">
        <v>10199</v>
      </c>
      <c r="B19" s="426" t="s">
        <v>47</v>
      </c>
      <c r="C19" s="94"/>
      <c r="D19" s="342">
        <v>0</v>
      </c>
      <c r="E19" s="220" t="str">
        <f t="shared" si="1"/>
        <v/>
      </c>
      <c r="F19" s="187" t="str">
        <f t="shared" si="0"/>
        <v>否</v>
      </c>
    </row>
    <row r="20" ht="32.1" customHeight="1" spans="1:6">
      <c r="A20" s="420">
        <v>103</v>
      </c>
      <c r="B20" s="421" t="s">
        <v>49</v>
      </c>
      <c r="C20" s="84">
        <f>SUM(C21:C28)</f>
        <v>28800</v>
      </c>
      <c r="D20" s="84">
        <f>SUM(D21:D28)</f>
        <v>29000</v>
      </c>
      <c r="E20" s="214">
        <f t="shared" si="1"/>
        <v>0.007</v>
      </c>
      <c r="F20" s="187" t="str">
        <f t="shared" si="0"/>
        <v>是</v>
      </c>
    </row>
    <row r="21" ht="32.1" customHeight="1" spans="1:6">
      <c r="A21" s="427">
        <v>10302</v>
      </c>
      <c r="B21" s="423" t="s">
        <v>51</v>
      </c>
      <c r="C21" s="94">
        <v>1620</v>
      </c>
      <c r="D21" s="424">
        <v>1601</v>
      </c>
      <c r="E21" s="220">
        <f t="shared" si="1"/>
        <v>-0.012</v>
      </c>
      <c r="F21" s="187" t="str">
        <f t="shared" si="0"/>
        <v>是</v>
      </c>
    </row>
    <row r="22" ht="32.1" customHeight="1" spans="1:6">
      <c r="A22" s="422">
        <v>10304</v>
      </c>
      <c r="B22" s="428" t="s">
        <v>53</v>
      </c>
      <c r="C22" s="94">
        <v>1200</v>
      </c>
      <c r="D22" s="424">
        <v>1411</v>
      </c>
      <c r="E22" s="220">
        <f t="shared" si="1"/>
        <v>0.176</v>
      </c>
      <c r="F22" s="187" t="str">
        <f t="shared" si="0"/>
        <v>是</v>
      </c>
    </row>
    <row r="23" ht="32.1" customHeight="1" spans="1:6">
      <c r="A23" s="422">
        <v>10305</v>
      </c>
      <c r="B23" s="423" t="s">
        <v>55</v>
      </c>
      <c r="C23" s="94">
        <v>3000</v>
      </c>
      <c r="D23" s="424">
        <v>2180</v>
      </c>
      <c r="E23" s="220">
        <f t="shared" si="1"/>
        <v>-0.273</v>
      </c>
      <c r="F23" s="187" t="str">
        <f t="shared" si="0"/>
        <v>是</v>
      </c>
    </row>
    <row r="24" ht="32.1" customHeight="1" spans="1:6">
      <c r="A24" s="422">
        <v>10306</v>
      </c>
      <c r="B24" s="423" t="s">
        <v>57</v>
      </c>
      <c r="C24" s="94"/>
      <c r="D24" s="424">
        <v>0</v>
      </c>
      <c r="E24" s="220" t="str">
        <f t="shared" si="1"/>
        <v/>
      </c>
      <c r="F24" s="187" t="str">
        <f t="shared" si="0"/>
        <v>否</v>
      </c>
    </row>
    <row r="25" ht="32.1" customHeight="1" spans="1:6">
      <c r="A25" s="422">
        <v>10307</v>
      </c>
      <c r="B25" s="423" t="s">
        <v>59</v>
      </c>
      <c r="C25" s="94">
        <v>21080</v>
      </c>
      <c r="D25" s="424">
        <v>21783</v>
      </c>
      <c r="E25" s="220">
        <f t="shared" si="1"/>
        <v>0.033</v>
      </c>
      <c r="F25" s="187" t="str">
        <f t="shared" si="0"/>
        <v>是</v>
      </c>
    </row>
    <row r="26" customFormat="1" ht="32.1" customHeight="1" spans="1:6">
      <c r="A26" s="425">
        <v>10308</v>
      </c>
      <c r="B26" s="426" t="s">
        <v>61</v>
      </c>
      <c r="C26" s="94"/>
      <c r="D26" s="424">
        <v>0</v>
      </c>
      <c r="E26" s="220" t="str">
        <f t="shared" si="1"/>
        <v/>
      </c>
      <c r="F26" s="187" t="str">
        <f t="shared" si="0"/>
        <v>否</v>
      </c>
    </row>
    <row r="27" ht="32.1" customHeight="1" spans="1:6">
      <c r="A27" s="422">
        <v>10309</v>
      </c>
      <c r="B27" s="423" t="s">
        <v>63</v>
      </c>
      <c r="C27" s="94">
        <v>1500</v>
      </c>
      <c r="D27" s="424">
        <v>1900</v>
      </c>
      <c r="E27" s="220">
        <f t="shared" si="1"/>
        <v>0.267</v>
      </c>
      <c r="F27" s="187" t="str">
        <f t="shared" si="0"/>
        <v>是</v>
      </c>
    </row>
    <row r="28" ht="32.1" customHeight="1" spans="1:6">
      <c r="A28" s="422">
        <v>10399</v>
      </c>
      <c r="B28" s="423" t="s">
        <v>65</v>
      </c>
      <c r="C28" s="94">
        <v>400</v>
      </c>
      <c r="D28" s="424">
        <v>125</v>
      </c>
      <c r="E28" s="220">
        <f t="shared" si="1"/>
        <v>-0.688</v>
      </c>
      <c r="F28" s="187" t="str">
        <f t="shared" si="0"/>
        <v>是</v>
      </c>
    </row>
    <row r="29" ht="32.1" customHeight="1" spans="1:6">
      <c r="A29" s="393"/>
      <c r="B29" s="423"/>
      <c r="C29" s="94"/>
      <c r="D29" s="342"/>
      <c r="E29" s="220" t="str">
        <f t="shared" si="1"/>
        <v/>
      </c>
      <c r="F29" s="187" t="str">
        <f t="shared" si="0"/>
        <v>是</v>
      </c>
    </row>
    <row r="30" s="60" customFormat="1" ht="32.1" customHeight="1" spans="1:6">
      <c r="A30" s="396"/>
      <c r="B30" s="397" t="s">
        <v>1670</v>
      </c>
      <c r="C30" s="84">
        <f>C4+C20</f>
        <v>58000</v>
      </c>
      <c r="D30" s="84">
        <f>D4+D20</f>
        <v>58812</v>
      </c>
      <c r="E30" s="214">
        <f t="shared" si="1"/>
        <v>0.014</v>
      </c>
      <c r="F30" s="187" t="str">
        <f t="shared" si="0"/>
        <v>是</v>
      </c>
    </row>
    <row r="31" ht="32.1" customHeight="1" spans="1:6">
      <c r="A31" s="266">
        <v>105</v>
      </c>
      <c r="B31" s="408" t="s">
        <v>67</v>
      </c>
      <c r="C31" s="84"/>
      <c r="D31" s="429">
        <v>0</v>
      </c>
      <c r="E31" s="214" t="str">
        <f t="shared" si="1"/>
        <v/>
      </c>
      <c r="F31" s="187" t="str">
        <f t="shared" si="0"/>
        <v>是</v>
      </c>
    </row>
    <row r="32" ht="32.1" customHeight="1" spans="1:6">
      <c r="A32" s="430">
        <v>110</v>
      </c>
      <c r="B32" s="431" t="s">
        <v>68</v>
      </c>
      <c r="C32" s="429">
        <f>SUM(C33:C40)</f>
        <v>131030</v>
      </c>
      <c r="D32" s="429">
        <f>SUM(D33:D40)</f>
        <v>130571</v>
      </c>
      <c r="E32" s="214">
        <f t="shared" si="1"/>
        <v>-0.004</v>
      </c>
      <c r="F32" s="187" t="str">
        <f t="shared" si="0"/>
        <v>是</v>
      </c>
    </row>
    <row r="33" ht="32.1" customHeight="1" spans="1:6">
      <c r="A33" s="271">
        <v>11001</v>
      </c>
      <c r="B33" s="237" t="s">
        <v>69</v>
      </c>
      <c r="C33" s="94">
        <v>2415</v>
      </c>
      <c r="D33" s="424">
        <v>2415</v>
      </c>
      <c r="E33" s="220">
        <f t="shared" si="1"/>
        <v>0</v>
      </c>
      <c r="F33" s="187" t="str">
        <f t="shared" si="0"/>
        <v>是</v>
      </c>
    </row>
    <row r="34" ht="32.1" customHeight="1" spans="1:6">
      <c r="A34" s="271"/>
      <c r="B34" s="237" t="s">
        <v>70</v>
      </c>
      <c r="C34" s="94">
        <v>64891</v>
      </c>
      <c r="D34" s="424">
        <v>69520</v>
      </c>
      <c r="E34" s="220">
        <f t="shared" si="1"/>
        <v>0.071</v>
      </c>
      <c r="F34" s="187" t="str">
        <f t="shared" si="0"/>
        <v>是</v>
      </c>
    </row>
    <row r="35" ht="32.1" customHeight="1" spans="1:6">
      <c r="A35" s="271"/>
      <c r="B35" s="237" t="s">
        <v>71</v>
      </c>
      <c r="C35" s="94"/>
      <c r="D35" s="424">
        <v>0</v>
      </c>
      <c r="E35" s="220" t="str">
        <f t="shared" si="1"/>
        <v/>
      </c>
      <c r="F35" s="187" t="str">
        <f t="shared" si="0"/>
        <v>否</v>
      </c>
    </row>
    <row r="36" ht="32.1" customHeight="1" spans="1:6">
      <c r="A36" s="271">
        <v>11006</v>
      </c>
      <c r="B36" s="237" t="s">
        <v>1671</v>
      </c>
      <c r="C36" s="94"/>
      <c r="D36" s="342"/>
      <c r="E36" s="220" t="str">
        <f t="shared" si="1"/>
        <v/>
      </c>
      <c r="F36" s="187" t="str">
        <f t="shared" ref="F36:F41" si="2">IF(LEN(A36)=3,"是",IF(B36&lt;&gt;"",IF(SUM(C36:D36)&lt;&gt;0,"是","否"),"是"))</f>
        <v>否</v>
      </c>
    </row>
    <row r="37" ht="32.1" customHeight="1" spans="1:6">
      <c r="A37" s="271">
        <v>11008</v>
      </c>
      <c r="B37" s="237" t="s">
        <v>72</v>
      </c>
      <c r="C37" s="94"/>
      <c r="D37" s="342"/>
      <c r="E37" s="220" t="str">
        <f t="shared" si="1"/>
        <v/>
      </c>
      <c r="F37" s="187" t="str">
        <f t="shared" si="2"/>
        <v>否</v>
      </c>
    </row>
    <row r="38" ht="32.1" customHeight="1" spans="1:6">
      <c r="A38" s="271">
        <v>11009</v>
      </c>
      <c r="B38" s="237" t="s">
        <v>73</v>
      </c>
      <c r="C38" s="94">
        <v>63224</v>
      </c>
      <c r="D38" s="424">
        <v>57136</v>
      </c>
      <c r="E38" s="220">
        <f t="shared" si="1"/>
        <v>-0.096</v>
      </c>
      <c r="F38" s="187" t="str">
        <f t="shared" si="2"/>
        <v>是</v>
      </c>
    </row>
    <row r="39" s="388" customFormat="1" ht="32.1" customHeight="1" spans="1:6">
      <c r="A39" s="432">
        <v>11013</v>
      </c>
      <c r="B39" s="433" t="s">
        <v>74</v>
      </c>
      <c r="C39" s="94"/>
      <c r="D39" s="405"/>
      <c r="E39" s="220" t="str">
        <f t="shared" si="1"/>
        <v/>
      </c>
      <c r="F39" s="187" t="str">
        <f t="shared" si="2"/>
        <v>否</v>
      </c>
    </row>
    <row r="40" s="418" customFormat="1" ht="32.1" customHeight="1" spans="1:6">
      <c r="A40" s="271">
        <v>11015</v>
      </c>
      <c r="B40" s="434" t="s">
        <v>75</v>
      </c>
      <c r="C40" s="94">
        <v>500</v>
      </c>
      <c r="D40" s="342">
        <v>1500</v>
      </c>
      <c r="E40" s="220">
        <f t="shared" si="1"/>
        <v>2</v>
      </c>
      <c r="F40" s="187" t="str">
        <f t="shared" si="2"/>
        <v>是</v>
      </c>
    </row>
    <row r="41" ht="32.1" customHeight="1" spans="1:6">
      <c r="A41" s="435"/>
      <c r="B41" s="413" t="s">
        <v>76</v>
      </c>
      <c r="C41" s="84">
        <f>C31+C32+C30</f>
        <v>189030</v>
      </c>
      <c r="D41" s="84">
        <f>D31+D32+D30</f>
        <v>189383</v>
      </c>
      <c r="E41" s="214">
        <f t="shared" si="1"/>
        <v>0.002</v>
      </c>
      <c r="F41" s="187" t="str">
        <f t="shared" si="2"/>
        <v>是</v>
      </c>
    </row>
    <row r="42" spans="4:4">
      <c r="D42" s="384"/>
    </row>
    <row r="43" spans="4:4">
      <c r="D43" s="384"/>
    </row>
    <row r="44" spans="4:4">
      <c r="D44" s="384"/>
    </row>
    <row r="45" spans="4:4">
      <c r="D45" s="384"/>
    </row>
  </sheetData>
  <sheetProtection algorithmName="SHA-512" hashValue="RV9GTL6UkYD7XRCq62nWkT8fy0/oC4xDY+AiMM1REOXsfbahaIH7+NBbmdcYgUHGnmffUktXRksqehhkWp8aCQ==" saltValue="Pq2eryiwmcds4jPorQwnmA==" spinCount="100000" sheet="1" insertRows="0" insertColumns="0" deleteColumns="0" deleteRows="0" objects="1" scenarios="1"/>
  <autoFilter ref="A3:F41">
    <extLst/>
  </autoFilter>
  <mergeCells count="1">
    <mergeCell ref="B1:E1"/>
  </mergeCells>
  <conditionalFormatting sqref="E2:F2">
    <cfRule type="cellIs" dxfId="0" priority="86" stopIfTrue="1" operator="lessThanOrEqual">
      <formula>-1</formula>
    </cfRule>
  </conditionalFormatting>
  <conditionalFormatting sqref="D5">
    <cfRule type="expression" dxfId="1" priority="2" stopIfTrue="1">
      <formula>"len($A:$A)=3"</formula>
    </cfRule>
    <cfRule type="expression" dxfId="1" priority="1" stopIfTrue="1">
      <formula>"len($A:$A)=3"</formula>
    </cfRule>
  </conditionalFormatting>
  <conditionalFormatting sqref="D18">
    <cfRule type="expression" dxfId="1" priority="9" stopIfTrue="1">
      <formula>"len($A:$A)=3"</formula>
    </cfRule>
    <cfRule type="expression" dxfId="1" priority="10" stopIfTrue="1">
      <formula>"len($A:$A)=3"</formula>
    </cfRule>
  </conditionalFormatting>
  <conditionalFormatting sqref="E18:F18">
    <cfRule type="expression" dxfId="1" priority="36" stopIfTrue="1">
      <formula>"len($A:$A)=3"</formula>
    </cfRule>
    <cfRule type="expression" dxfId="1" priority="37" stopIfTrue="1">
      <formula>"len($A:$A)=3"</formula>
    </cfRule>
  </conditionalFormatting>
  <conditionalFormatting sqref="D19:F19">
    <cfRule type="expression" dxfId="1" priority="34" stopIfTrue="1">
      <formula>"len($A:$A)=3"</formula>
    </cfRule>
    <cfRule type="expression" dxfId="1" priority="35" stopIfTrue="1">
      <formula>"len($A:$A)=3"</formula>
    </cfRule>
  </conditionalFormatting>
  <conditionalFormatting sqref="D28">
    <cfRule type="expression" dxfId="1" priority="3" stopIfTrue="1">
      <formula>"len($A:$A)=3"</formula>
    </cfRule>
    <cfRule type="expression" dxfId="1" priority="4" stopIfTrue="1">
      <formula>"len($A:$A)=3"</formula>
    </cfRule>
  </conditionalFormatting>
  <conditionalFormatting sqref="E28:F28">
    <cfRule type="expression" dxfId="1" priority="30" stopIfTrue="1">
      <formula>"len($A:$A)=3"</formula>
    </cfRule>
    <cfRule type="expression" dxfId="1" priority="31" stopIfTrue="1">
      <formula>"len($A:$A)=3"</formula>
    </cfRule>
  </conditionalFormatting>
  <conditionalFormatting sqref="A31:B31">
    <cfRule type="expression" dxfId="1" priority="92" stopIfTrue="1">
      <formula>"len($A:$A)=3"</formula>
    </cfRule>
  </conditionalFormatting>
  <conditionalFormatting sqref="D31:F31">
    <cfRule type="expression" dxfId="1" priority="26" stopIfTrue="1">
      <formula>"len($A:$A)=3"</formula>
    </cfRule>
    <cfRule type="expression" dxfId="1" priority="27" stopIfTrue="1">
      <formula>"len($A:$A)=3"</formula>
    </cfRule>
    <cfRule type="expression" dxfId="1" priority="28" stopIfTrue="1">
      <formula>"len($A:$A)=3"</formula>
    </cfRule>
    <cfRule type="expression" dxfId="1" priority="29" stopIfTrue="1">
      <formula>"len($A:$A)=3"</formula>
    </cfRule>
  </conditionalFormatting>
  <conditionalFormatting sqref="C32">
    <cfRule type="expression" dxfId="1" priority="17" stopIfTrue="1">
      <formula>"len($A:$A)=3"</formula>
    </cfRule>
    <cfRule type="expression" dxfId="1" priority="18" stopIfTrue="1">
      <formula>"len($A:$A)=3"</formula>
    </cfRule>
  </conditionalFormatting>
  <conditionalFormatting sqref="E32:F32">
    <cfRule type="expression" dxfId="1" priority="91" stopIfTrue="1">
      <formula>"len($A:$A)=3"</formula>
    </cfRule>
  </conditionalFormatting>
  <conditionalFormatting sqref="D38:F38">
    <cfRule type="expression" dxfId="1" priority="19" stopIfTrue="1">
      <formula>"len($A:$A)=3"</formula>
    </cfRule>
    <cfRule type="expression" dxfId="1" priority="20" stopIfTrue="1">
      <formula>"len($A:$A)=3"</formula>
    </cfRule>
  </conditionalFormatting>
  <conditionalFormatting sqref="B7:B8">
    <cfRule type="expression" dxfId="1" priority="84" stopIfTrue="1">
      <formula>"len($A:$A)=3"</formula>
    </cfRule>
  </conditionalFormatting>
  <conditionalFormatting sqref="B39:B40">
    <cfRule type="expression" dxfId="1" priority="60" stopIfTrue="1">
      <formula>"len($A:$A)=3"</formula>
    </cfRule>
    <cfRule type="expression" dxfId="1" priority="61" stopIfTrue="1">
      <formula>"len($A:$A)=3"</formula>
    </cfRule>
  </conditionalFormatting>
  <conditionalFormatting sqref="D6:D12">
    <cfRule type="expression" dxfId="1" priority="13" stopIfTrue="1">
      <formula>"len($A:$A)=3"</formula>
    </cfRule>
    <cfRule type="expression" dxfId="1" priority="14" stopIfTrue="1">
      <formula>"len($A:$A)=3"</formula>
    </cfRule>
  </conditionalFormatting>
  <conditionalFormatting sqref="D13:D17">
    <cfRule type="expression" dxfId="1" priority="11" stopIfTrue="1">
      <formula>"len($A:$A)=3"</formula>
    </cfRule>
    <cfRule type="expression" dxfId="1" priority="12" stopIfTrue="1">
      <formula>"len($A:$A)=3"</formula>
    </cfRule>
  </conditionalFormatting>
  <conditionalFormatting sqref="D21:D24">
    <cfRule type="expression" dxfId="1" priority="7" stopIfTrue="1">
      <formula>"len($A:$A)=3"</formula>
    </cfRule>
    <cfRule type="expression" dxfId="1" priority="8" stopIfTrue="1">
      <formula>"len($A:$A)=3"</formula>
    </cfRule>
  </conditionalFormatting>
  <conditionalFormatting sqref="D25:D27">
    <cfRule type="expression" dxfId="1" priority="5" stopIfTrue="1">
      <formula>"len($A:$A)=3"</formula>
    </cfRule>
    <cfRule type="expression" dxfId="1" priority="6" stopIfTrue="1">
      <formula>"len($A:$A)=3"</formula>
    </cfRule>
  </conditionalFormatting>
  <conditionalFormatting sqref="F4:F59">
    <cfRule type="cellIs" dxfId="5" priority="76" stopIfTrue="1" operator="lessThan">
      <formula>0</formula>
    </cfRule>
  </conditionalFormatting>
  <conditionalFormatting sqref="A4:E4 A20:E20 A21:C28 E21:E28 F4:F28 A5:C19 E5:E19">
    <cfRule type="expression" dxfId="1" priority="82" stopIfTrue="1">
      <formula>"len($A:$A)=3"</formula>
    </cfRule>
  </conditionalFormatting>
  <conditionalFormatting sqref="B4:E4 B6 C6:C19 F4:F19 B5:C5 E5:E19">
    <cfRule type="expression" dxfId="1" priority="85" stopIfTrue="1">
      <formula>"len($A:$A)=3"</formula>
    </cfRule>
  </conditionalFormatting>
  <conditionalFormatting sqref="E6:F13">
    <cfRule type="expression" dxfId="1" priority="40" stopIfTrue="1">
      <formula>"len($A:$A)=3"</formula>
    </cfRule>
    <cfRule type="expression" dxfId="1" priority="41" stopIfTrue="1">
      <formula>"len($A:$A)=3"</formula>
    </cfRule>
  </conditionalFormatting>
  <conditionalFormatting sqref="E14:F17">
    <cfRule type="expression" dxfId="1" priority="38" stopIfTrue="1">
      <formula>"len($A:$A)=3"</formula>
    </cfRule>
    <cfRule type="expression" dxfId="1" priority="39" stopIfTrue="1">
      <formula>"len($A:$A)=3"</formula>
    </cfRule>
  </conditionalFormatting>
  <conditionalFormatting sqref="C21:C28 E21:F28">
    <cfRule type="expression" dxfId="1" priority="46" stopIfTrue="1">
      <formula>"len($A:$A)=3"</formula>
    </cfRule>
  </conditionalFormatting>
  <conditionalFormatting sqref="E21:F27">
    <cfRule type="expression" dxfId="1" priority="32" stopIfTrue="1">
      <formula>"len($A:$A)=3"</formula>
    </cfRule>
    <cfRule type="expression" dxfId="1" priority="33" stopIfTrue="1">
      <formula>"len($A:$A)=3"</formula>
    </cfRule>
  </conditionalFormatting>
  <conditionalFormatting sqref="A29:F29 B41:F59">
    <cfRule type="expression" dxfId="1" priority="93" stopIfTrue="1">
      <formula>"len($A:$A)=3"</formula>
    </cfRule>
  </conditionalFormatting>
  <conditionalFormatting sqref="B29:F29 B31 E32:F32">
    <cfRule type="expression" dxfId="1" priority="105" stopIfTrue="1">
      <formula>"len($A:$A)=3"</formula>
    </cfRule>
  </conditionalFormatting>
  <conditionalFormatting sqref="C31 E31:F31">
    <cfRule type="expression" dxfId="1" priority="44" stopIfTrue="1">
      <formula>"len($A:$A)=3"</formula>
    </cfRule>
    <cfRule type="expression" dxfId="1" priority="45" stopIfTrue="1">
      <formula>"len($A:$A)=3"</formula>
    </cfRule>
  </conditionalFormatting>
  <conditionalFormatting sqref="A32:B32 A36:B36">
    <cfRule type="expression" dxfId="1" priority="65" stopIfTrue="1">
      <formula>"len($A:$A)=3"</formula>
    </cfRule>
  </conditionalFormatting>
  <conditionalFormatting sqref="B32:B35 B40">
    <cfRule type="expression" dxfId="1" priority="66" stopIfTrue="1">
      <formula>"len($A:$A)=3"</formula>
    </cfRule>
  </conditionalFormatting>
  <conditionalFormatting sqref="D32:F35">
    <cfRule type="expression" dxfId="1" priority="24" stopIfTrue="1">
      <formula>"len($A:$A)=3"</formula>
    </cfRule>
    <cfRule type="expression" dxfId="1" priority="25" stopIfTrue="1">
      <formula>"len($A:$A)=3"</formula>
    </cfRule>
  </conditionalFormatting>
  <conditionalFormatting sqref="A33:B35">
    <cfRule type="expression" dxfId="1" priority="64" stopIfTrue="1">
      <formula>"len($A:$A)=3"</formula>
    </cfRule>
  </conditionalFormatting>
  <conditionalFormatting sqref="C33:C35 E33:E35 C36:E37 C38 E38 C39:E40 F33:F40">
    <cfRule type="expression" dxfId="1" priority="42" stopIfTrue="1">
      <formula>"len($A:$A)=3"</formula>
    </cfRule>
    <cfRule type="expression" dxfId="1" priority="43" stopIfTrue="1">
      <formula>"len($A:$A)=3"</formula>
    </cfRule>
  </conditionalFormatting>
  <conditionalFormatting sqref="D33:F35">
    <cfRule type="expression" dxfId="1" priority="21" stopIfTrue="1">
      <formula>"len($A:$A)=3"</formula>
    </cfRule>
    <cfRule type="expression" dxfId="1" priority="22" stopIfTrue="1">
      <formula>"len($A:$A)=3"</formula>
    </cfRule>
    <cfRule type="expression" dxfId="1" priority="23" stopIfTrue="1">
      <formula>"len($A:$A)=3"</formula>
    </cfRule>
  </conditionalFormatting>
  <conditionalFormatting sqref="A37:B45">
    <cfRule type="expression" dxfId="1" priority="62" stopIfTrue="1">
      <formula>"len($A:$A)=3"</formula>
    </cfRule>
  </conditionalFormatting>
  <conditionalFormatting sqref="A39:B40">
    <cfRule type="expression" dxfId="1" priority="59"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89" orientation="portrait" useFirstPageNumber="1"/>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47"/>
  <sheetViews>
    <sheetView showGridLines="0" showZeros="0" view="pageBreakPreview" zoomScale="80" zoomScaleNormal="90" workbookViewId="0">
      <pane ySplit="3" topLeftCell="A31" activePane="bottomLeft" state="frozen"/>
      <selection/>
      <selection pane="bottomLeft" activeCell="E30" sqref="E30"/>
    </sheetView>
  </sheetViews>
  <sheetFormatPr defaultColWidth="9" defaultRowHeight="14.25" outlineLevelCol="5"/>
  <cols>
    <col min="1" max="1" width="15.5" style="389" customWidth="1"/>
    <col min="2" max="2" width="40.375" style="389" customWidth="1"/>
    <col min="3" max="3" width="18.5" style="389" customWidth="1"/>
    <col min="4" max="5" width="18.625" style="389" customWidth="1"/>
    <col min="6" max="6" width="9" customWidth="1"/>
  </cols>
  <sheetData>
    <row r="1" ht="45" customHeight="1" spans="1:6">
      <c r="A1" s="390"/>
      <c r="B1" s="251" t="str">
        <f>YEAR(封面!$B$7)&amp;"年县本级一般公共预算收支情况表"</f>
        <v>2022年县本级一般公共预算收支情况表</v>
      </c>
      <c r="C1" s="251"/>
      <c r="D1" s="251"/>
      <c r="E1" s="251"/>
      <c r="F1" s="176"/>
    </row>
    <row r="2" ht="18.95" customHeight="1" spans="1:6">
      <c r="A2" s="391"/>
      <c r="B2" s="392" t="s">
        <v>1668</v>
      </c>
      <c r="C2" s="253"/>
      <c r="D2" s="253"/>
      <c r="E2" s="349" t="s">
        <v>9</v>
      </c>
      <c r="F2" s="176"/>
    </row>
    <row r="3" s="386" customFormat="1" ht="56.1" customHeight="1" spans="1:6">
      <c r="A3" s="9" t="s">
        <v>10</v>
      </c>
      <c r="B3" s="256" t="s">
        <v>11</v>
      </c>
      <c r="C3" s="9" t="str">
        <f>YEAR(封面!$B$7)-1&amp;"年预算数"</f>
        <v>2021年预算数</v>
      </c>
      <c r="D3" s="9" t="str">
        <f>YEAR(封面!$B$7)&amp;"年预算数"</f>
        <v>2022年预算数</v>
      </c>
      <c r="E3" s="9" t="s">
        <v>1672</v>
      </c>
      <c r="F3" s="183" t="s">
        <v>13</v>
      </c>
    </row>
    <row r="4" ht="37.5" customHeight="1" spans="1:6">
      <c r="A4" s="393" t="s">
        <v>77</v>
      </c>
      <c r="B4" s="394" t="s">
        <v>1580</v>
      </c>
      <c r="C4" s="78">
        <f>SUMIF('13'!$A$4:$A$1334,'12-2'!A4,'13'!$C$4:$C$1334)</f>
        <v>18299</v>
      </c>
      <c r="D4" s="78">
        <f>SUMIF('13'!$A$4:$A$1334,'12-2'!A4,'13'!$D$4:$D$1334)</f>
        <v>17747</v>
      </c>
      <c r="E4" s="220">
        <f>IF(C4&lt;&gt;0,D4/C4-1,"")</f>
        <v>-0.03</v>
      </c>
      <c r="F4" s="187" t="str">
        <f t="shared" ref="F4:F33" si="0">IF(LEN(A4)=3,"是",IF(B4&lt;&gt;"",IF(SUM(C4:D4)&lt;&gt;0,"是","否"),"是"))</f>
        <v>是</v>
      </c>
    </row>
    <row r="5" ht="37.5" customHeight="1" spans="1:6">
      <c r="A5" s="393" t="s">
        <v>79</v>
      </c>
      <c r="B5" s="395" t="s">
        <v>80</v>
      </c>
      <c r="C5" s="78">
        <f>SUMIF('13'!$A$4:$A$1334,'12-2'!A5,'13'!$C$4:$C$1334)</f>
        <v>0</v>
      </c>
      <c r="D5" s="78">
        <f>SUMIF('13'!$A$4:$A$1334,'12-2'!A5,'13'!$D$4:$D$1334)</f>
        <v>0</v>
      </c>
      <c r="E5" s="220" t="str">
        <f t="shared" ref="E5:E43" si="1">IF(C5&lt;&gt;0,D5/C5-1,"")</f>
        <v/>
      </c>
      <c r="F5" s="187" t="str">
        <f t="shared" si="0"/>
        <v>是</v>
      </c>
    </row>
    <row r="6" ht="37.5" customHeight="1" spans="1:6">
      <c r="A6" s="393" t="s">
        <v>81</v>
      </c>
      <c r="B6" s="395" t="s">
        <v>82</v>
      </c>
      <c r="C6" s="78">
        <f>SUMIF('13'!$A$4:$A$1334,'12-2'!A6,'13'!$C$4:$C$1334)</f>
        <v>100</v>
      </c>
      <c r="D6" s="78">
        <f>SUMIF('13'!$A$4:$A$1334,'12-2'!A6,'13'!$D$4:$D$1334)</f>
        <v>95</v>
      </c>
      <c r="E6" s="220">
        <f t="shared" si="1"/>
        <v>-0.05</v>
      </c>
      <c r="F6" s="187" t="str">
        <f t="shared" si="0"/>
        <v>是</v>
      </c>
    </row>
    <row r="7" ht="37.5" customHeight="1" spans="1:6">
      <c r="A7" s="393" t="s">
        <v>1581</v>
      </c>
      <c r="B7" s="395" t="s">
        <v>83</v>
      </c>
      <c r="C7" s="78">
        <f>SUMIF('13'!$A$4:$A$1334,'12-2'!A7,'13'!$C$4:$C$1334)</f>
        <v>11135</v>
      </c>
      <c r="D7" s="78">
        <f>SUMIF('13'!$A$4:$A$1334,'12-2'!A7,'13'!$D$4:$D$1334)</f>
        <v>10880</v>
      </c>
      <c r="E7" s="220">
        <f t="shared" si="1"/>
        <v>-0.023</v>
      </c>
      <c r="F7" s="187" t="str">
        <f t="shared" si="0"/>
        <v>是</v>
      </c>
    </row>
    <row r="8" ht="37.5" customHeight="1" spans="1:6">
      <c r="A8" s="393" t="s">
        <v>84</v>
      </c>
      <c r="B8" s="395" t="s">
        <v>85</v>
      </c>
      <c r="C8" s="78">
        <f>SUMIF('13'!$A$4:$A$1334,'12-2'!A8,'13'!$C$4:$C$1334)</f>
        <v>59102</v>
      </c>
      <c r="D8" s="78">
        <f>SUMIF('13'!$A$4:$A$1334,'12-2'!A8,'13'!$D$4:$D$1334)</f>
        <v>58426</v>
      </c>
      <c r="E8" s="220">
        <f t="shared" si="1"/>
        <v>-0.011</v>
      </c>
      <c r="F8" s="187" t="str">
        <f t="shared" si="0"/>
        <v>是</v>
      </c>
    </row>
    <row r="9" ht="37.5" customHeight="1" spans="1:6">
      <c r="A9" s="393" t="s">
        <v>86</v>
      </c>
      <c r="B9" s="395" t="s">
        <v>87</v>
      </c>
      <c r="C9" s="78">
        <f>SUMIF('13'!$A$4:$A$1334,'12-2'!A9,'13'!$C$4:$C$1334)</f>
        <v>230</v>
      </c>
      <c r="D9" s="78">
        <f>SUMIF('13'!$A$4:$A$1334,'12-2'!A9,'13'!$D$4:$D$1334)</f>
        <v>233</v>
      </c>
      <c r="E9" s="220">
        <f t="shared" si="1"/>
        <v>0.013</v>
      </c>
      <c r="F9" s="187" t="str">
        <f t="shared" si="0"/>
        <v>是</v>
      </c>
    </row>
    <row r="10" ht="37.5" customHeight="1" spans="1:6">
      <c r="A10" s="393" t="s">
        <v>88</v>
      </c>
      <c r="B10" s="395" t="s">
        <v>89</v>
      </c>
      <c r="C10" s="78">
        <f>SUMIF('13'!$A$4:$A$1334,'12-2'!A10,'13'!$C$4:$C$1334)</f>
        <v>1054</v>
      </c>
      <c r="D10" s="78">
        <f>SUMIF('13'!$A$4:$A$1334,'12-2'!A10,'13'!$D$4:$D$1334)</f>
        <v>1099</v>
      </c>
      <c r="E10" s="220">
        <f t="shared" si="1"/>
        <v>0.043</v>
      </c>
      <c r="F10" s="187" t="str">
        <f t="shared" si="0"/>
        <v>是</v>
      </c>
    </row>
    <row r="11" ht="37.5" customHeight="1" spans="1:6">
      <c r="A11" s="393" t="s">
        <v>90</v>
      </c>
      <c r="B11" s="395" t="s">
        <v>91</v>
      </c>
      <c r="C11" s="78">
        <f>SUMIF('13'!$A$4:$A$1334,'12-2'!A11,'13'!$C$4:$C$1334)</f>
        <v>24502</v>
      </c>
      <c r="D11" s="78">
        <f>SUMIF('13'!$A$4:$A$1334,'12-2'!A11,'13'!$D$4:$D$1334)</f>
        <v>25001</v>
      </c>
      <c r="E11" s="220">
        <f t="shared" si="1"/>
        <v>0.02</v>
      </c>
      <c r="F11" s="187" t="str">
        <f t="shared" si="0"/>
        <v>是</v>
      </c>
    </row>
    <row r="12" ht="37.5" customHeight="1" spans="1:6">
      <c r="A12" s="393" t="s">
        <v>92</v>
      </c>
      <c r="B12" s="395" t="s">
        <v>93</v>
      </c>
      <c r="C12" s="78">
        <f>SUMIF('13'!$A$4:$A$1334,'12-2'!A12,'13'!$C$4:$C$1334)</f>
        <v>19494</v>
      </c>
      <c r="D12" s="78">
        <f>SUMIF('13'!$A$4:$A$1334,'12-2'!A12,'13'!$D$4:$D$1334)</f>
        <v>19201</v>
      </c>
      <c r="E12" s="220">
        <f t="shared" si="1"/>
        <v>-0.015</v>
      </c>
      <c r="F12" s="187" t="str">
        <f t="shared" si="0"/>
        <v>是</v>
      </c>
    </row>
    <row r="13" ht="37.5" customHeight="1" spans="1:6">
      <c r="A13" s="393" t="s">
        <v>94</v>
      </c>
      <c r="B13" s="395" t="s">
        <v>95</v>
      </c>
      <c r="C13" s="78">
        <f>SUMIF('13'!$A$4:$A$1334,'12-2'!A13,'13'!$C$4:$C$1334)</f>
        <v>0</v>
      </c>
      <c r="D13" s="78">
        <f>SUMIF('13'!$A$4:$A$1334,'12-2'!A13,'13'!$D$4:$D$1334)</f>
        <v>105</v>
      </c>
      <c r="E13" s="220" t="str">
        <f t="shared" si="1"/>
        <v/>
      </c>
      <c r="F13" s="187" t="str">
        <f t="shared" si="0"/>
        <v>是</v>
      </c>
    </row>
    <row r="14" ht="37.5" customHeight="1" spans="1:6">
      <c r="A14" s="393" t="s">
        <v>96</v>
      </c>
      <c r="B14" s="395" t="s">
        <v>97</v>
      </c>
      <c r="C14" s="78">
        <f>SUMIF('13'!$A$4:$A$1334,'12-2'!A14,'13'!$C$4:$C$1334)</f>
        <v>2809</v>
      </c>
      <c r="D14" s="78">
        <f>SUMIF('13'!$A$4:$A$1334,'12-2'!A14,'13'!$D$4:$D$1334)</f>
        <v>2384</v>
      </c>
      <c r="E14" s="220">
        <f t="shared" si="1"/>
        <v>-0.151</v>
      </c>
      <c r="F14" s="187" t="str">
        <f t="shared" si="0"/>
        <v>是</v>
      </c>
    </row>
    <row r="15" ht="37.5" customHeight="1" spans="1:6">
      <c r="A15" s="393" t="s">
        <v>98</v>
      </c>
      <c r="B15" s="395" t="s">
        <v>99</v>
      </c>
      <c r="C15" s="78">
        <f>SUMIF('13'!$A$4:$A$1334,'12-2'!A15,'13'!$C$4:$C$1334)</f>
        <v>18565</v>
      </c>
      <c r="D15" s="78">
        <f>SUMIF('13'!$A$4:$A$1334,'12-2'!A15,'13'!$D$4:$D$1334)</f>
        <v>18242</v>
      </c>
      <c r="E15" s="220">
        <f t="shared" si="1"/>
        <v>-0.017</v>
      </c>
      <c r="F15" s="187" t="str">
        <f t="shared" si="0"/>
        <v>是</v>
      </c>
    </row>
    <row r="16" ht="37.5" customHeight="1" spans="1:6">
      <c r="A16" s="393" t="s">
        <v>100</v>
      </c>
      <c r="B16" s="395" t="s">
        <v>101</v>
      </c>
      <c r="C16" s="78">
        <f>SUMIF('13'!$A$4:$A$1334,'12-2'!A16,'13'!$C$4:$C$1334)</f>
        <v>1359</v>
      </c>
      <c r="D16" s="78">
        <f>SUMIF('13'!$A$4:$A$1334,'12-2'!A16,'13'!$D$4:$D$1334)</f>
        <v>538</v>
      </c>
      <c r="E16" s="220">
        <f t="shared" si="1"/>
        <v>-0.604</v>
      </c>
      <c r="F16" s="187" t="str">
        <f t="shared" si="0"/>
        <v>是</v>
      </c>
    </row>
    <row r="17" ht="37.5" customHeight="1" spans="1:6">
      <c r="A17" s="393" t="s">
        <v>102</v>
      </c>
      <c r="B17" s="395" t="s">
        <v>103</v>
      </c>
      <c r="C17" s="78">
        <f>SUMIF('13'!$A$4:$A$1334,'12-2'!A17,'13'!$C$4:$C$1334)</f>
        <v>0</v>
      </c>
      <c r="D17" s="78">
        <f>SUMIF('13'!$A$4:$A$1334,'12-2'!A17,'13'!$D$4:$D$1334)</f>
        <v>424</v>
      </c>
      <c r="E17" s="220" t="str">
        <f t="shared" si="1"/>
        <v/>
      </c>
      <c r="F17" s="187" t="str">
        <f t="shared" si="0"/>
        <v>是</v>
      </c>
    </row>
    <row r="18" ht="37.5" customHeight="1" spans="1:6">
      <c r="A18" s="393" t="s">
        <v>104</v>
      </c>
      <c r="B18" s="395" t="s">
        <v>105</v>
      </c>
      <c r="C18" s="78">
        <f>SUMIF('13'!$A$4:$A$1334,'12-2'!A18,'13'!$C$4:$C$1334)</f>
        <v>154</v>
      </c>
      <c r="D18" s="78">
        <f>SUMIF('13'!$A$4:$A$1334,'12-2'!A18,'13'!$D$4:$D$1334)</f>
        <v>167</v>
      </c>
      <c r="E18" s="220">
        <f t="shared" si="1"/>
        <v>0.084</v>
      </c>
      <c r="F18" s="187" t="str">
        <f t="shared" si="0"/>
        <v>是</v>
      </c>
    </row>
    <row r="19" ht="37.5" customHeight="1" spans="1:6">
      <c r="A19" s="393" t="s">
        <v>106</v>
      </c>
      <c r="B19" s="395" t="s">
        <v>107</v>
      </c>
      <c r="C19" s="78">
        <f>SUMIF('13'!$A$4:$A$1334,'12-2'!A19,'13'!$C$4:$C$1334)</f>
        <v>0</v>
      </c>
      <c r="D19" s="78">
        <f>SUMIF('13'!$A$4:$A$1334,'12-2'!A19,'13'!$D$4:$D$1334)</f>
        <v>0</v>
      </c>
      <c r="E19" s="220" t="str">
        <f t="shared" si="1"/>
        <v/>
      </c>
      <c r="F19" s="187" t="str">
        <f t="shared" si="0"/>
        <v>是</v>
      </c>
    </row>
    <row r="20" ht="37.5" customHeight="1" spans="1:6">
      <c r="A20" s="393" t="s">
        <v>108</v>
      </c>
      <c r="B20" s="395" t="s">
        <v>109</v>
      </c>
      <c r="C20" s="78">
        <f>SUMIF('13'!$A$4:$A$1334,'12-2'!A20,'13'!$C$4:$C$1334)</f>
        <v>0</v>
      </c>
      <c r="D20" s="78">
        <f>SUMIF('13'!$A$4:$A$1334,'12-2'!A20,'13'!$D$4:$D$1334)</f>
        <v>0</v>
      </c>
      <c r="E20" s="220" t="str">
        <f t="shared" si="1"/>
        <v/>
      </c>
      <c r="F20" s="187" t="str">
        <f t="shared" si="0"/>
        <v>是</v>
      </c>
    </row>
    <row r="21" ht="37.5" customHeight="1" spans="1:6">
      <c r="A21" s="393" t="s">
        <v>110</v>
      </c>
      <c r="B21" s="395" t="s">
        <v>111</v>
      </c>
      <c r="C21" s="78">
        <f>SUMIF('13'!$A$4:$A$1334,'12-2'!A21,'13'!$C$4:$C$1334)</f>
        <v>1043</v>
      </c>
      <c r="D21" s="78">
        <f>SUMIF('13'!$A$4:$A$1334,'12-2'!A21,'13'!$D$4:$D$1334)</f>
        <v>1007</v>
      </c>
      <c r="E21" s="220">
        <f t="shared" si="1"/>
        <v>-0.035</v>
      </c>
      <c r="F21" s="187" t="str">
        <f t="shared" si="0"/>
        <v>是</v>
      </c>
    </row>
    <row r="22" ht="37.5" customHeight="1" spans="1:6">
      <c r="A22" s="393" t="s">
        <v>112</v>
      </c>
      <c r="B22" s="395" t="s">
        <v>113</v>
      </c>
      <c r="C22" s="78">
        <f>SUMIF('13'!$A$4:$A$1334,'12-2'!A22,'13'!$C$4:$C$1334)</f>
        <v>9205</v>
      </c>
      <c r="D22" s="78">
        <f>SUMIF('13'!$A$4:$A$1334,'12-2'!A22,'13'!$D$4:$D$1334)</f>
        <v>8997</v>
      </c>
      <c r="E22" s="220">
        <f t="shared" si="1"/>
        <v>-0.023</v>
      </c>
      <c r="F22" s="187" t="str">
        <f t="shared" si="0"/>
        <v>是</v>
      </c>
    </row>
    <row r="23" ht="37.5" customHeight="1" spans="1:6">
      <c r="A23" s="393" t="s">
        <v>114</v>
      </c>
      <c r="B23" s="395" t="s">
        <v>115</v>
      </c>
      <c r="C23" s="78">
        <f>SUMIF('13'!$A$4:$A$1334,'12-2'!A23,'13'!$C$4:$C$1334)</f>
        <v>500</v>
      </c>
      <c r="D23" s="78">
        <f>SUMIF('13'!$A$4:$A$1334,'12-2'!A23,'13'!$D$4:$D$1334)</f>
        <v>481</v>
      </c>
      <c r="E23" s="220">
        <f t="shared" si="1"/>
        <v>-0.038</v>
      </c>
      <c r="F23" s="187" t="str">
        <f t="shared" si="0"/>
        <v>是</v>
      </c>
    </row>
    <row r="24" ht="37.5" customHeight="1" spans="1:6">
      <c r="A24" s="393" t="s">
        <v>116</v>
      </c>
      <c r="B24" s="395" t="s">
        <v>117</v>
      </c>
      <c r="C24" s="78">
        <f>SUMIF('13'!$A$4:$A$1334,'12-2'!A24,'13'!$C$4:$C$1334)</f>
        <v>1702</v>
      </c>
      <c r="D24" s="78">
        <f>SUMIF('13'!$A$4:$A$1334,'12-2'!A24,'13'!$D$4:$D$1334)</f>
        <v>1372</v>
      </c>
      <c r="E24" s="220">
        <f t="shared" si="1"/>
        <v>-0.194</v>
      </c>
      <c r="F24" s="187" t="str">
        <f t="shared" si="0"/>
        <v>是</v>
      </c>
    </row>
    <row r="25" ht="37.5" customHeight="1" spans="1:6">
      <c r="A25" s="393" t="s">
        <v>118</v>
      </c>
      <c r="B25" s="395" t="s">
        <v>119</v>
      </c>
      <c r="C25" s="78">
        <f>SUMIF('13'!$A$4:$A$1334,'12-2'!A25,'13'!$C$4:$C$1334)</f>
        <v>3100</v>
      </c>
      <c r="D25" s="78">
        <f>SUMIF('13'!$A$4:$A$1334,'12-2'!A25,'13'!$D$4:$D$1334)</f>
        <v>2500</v>
      </c>
      <c r="E25" s="220">
        <f t="shared" si="1"/>
        <v>-0.194</v>
      </c>
      <c r="F25" s="187" t="str">
        <f t="shared" si="0"/>
        <v>是</v>
      </c>
    </row>
    <row r="26" ht="37.5" customHeight="1" spans="1:6">
      <c r="A26" s="393" t="s">
        <v>120</v>
      </c>
      <c r="B26" s="395" t="s">
        <v>121</v>
      </c>
      <c r="C26" s="78">
        <f>SUMIF('13'!$A$4:$A$1334,'12-2'!A26,'13'!$C$4:$C$1334)</f>
        <v>6476</v>
      </c>
      <c r="D26" s="78">
        <f>SUMIF('13'!$A$4:$A$1334,'12-2'!A26,'13'!$D$4:$D$1334)</f>
        <v>5444</v>
      </c>
      <c r="E26" s="220">
        <f t="shared" si="1"/>
        <v>-0.159</v>
      </c>
      <c r="F26" s="187" t="str">
        <f t="shared" si="0"/>
        <v>是</v>
      </c>
    </row>
    <row r="27" ht="37.5" customHeight="1" spans="1:6">
      <c r="A27" s="393" t="s">
        <v>122</v>
      </c>
      <c r="B27" s="395" t="s">
        <v>123</v>
      </c>
      <c r="C27" s="78">
        <f>SUMIF('13'!$A$4:$A$1334,'12-2'!A27,'13'!$C$4:$C$1334)</f>
        <v>1</v>
      </c>
      <c r="D27" s="78">
        <f>SUMIF('13'!$A$4:$A$1334,'12-2'!A27,'13'!$D$4:$D$1334)</f>
        <v>90</v>
      </c>
      <c r="E27" s="220">
        <f t="shared" si="1"/>
        <v>89</v>
      </c>
      <c r="F27" s="187" t="str">
        <f t="shared" si="0"/>
        <v>是</v>
      </c>
    </row>
    <row r="28" ht="37.5" customHeight="1" spans="1:6">
      <c r="A28" s="393" t="s">
        <v>124</v>
      </c>
      <c r="B28" s="395" t="s">
        <v>125</v>
      </c>
      <c r="C28" s="78">
        <f>SUMIF('13'!$A$4:$A$1334,'12-2'!A28,'13'!$C$4:$C$1334)</f>
        <v>0</v>
      </c>
      <c r="D28" s="78">
        <f>SUMIF('13'!$A$4:$A$1334,'12-2'!A28,'13'!$D$4:$D$1334)</f>
        <v>670</v>
      </c>
      <c r="E28" s="220" t="str">
        <f t="shared" si="1"/>
        <v/>
      </c>
      <c r="F28" s="187" t="str">
        <f t="shared" si="0"/>
        <v>是</v>
      </c>
    </row>
    <row r="29" ht="37.5" customHeight="1" spans="1:6">
      <c r="A29" s="393"/>
      <c r="B29" s="395"/>
      <c r="C29" s="78"/>
      <c r="D29" s="78"/>
      <c r="E29" s="220" t="str">
        <f t="shared" si="1"/>
        <v/>
      </c>
      <c r="F29" s="187" t="str">
        <f t="shared" si="0"/>
        <v>是</v>
      </c>
    </row>
    <row r="30" s="387" customFormat="1" ht="37.5" customHeight="1" spans="1:6">
      <c r="A30" s="396"/>
      <c r="B30" s="397" t="s">
        <v>1673</v>
      </c>
      <c r="C30" s="398">
        <f>SUM(C4:C28)</f>
        <v>178830</v>
      </c>
      <c r="D30" s="398">
        <f>SUM(D4:D28)</f>
        <v>175103</v>
      </c>
      <c r="E30" s="214">
        <f t="shared" si="1"/>
        <v>-0.021</v>
      </c>
      <c r="F30" s="187" t="str">
        <f t="shared" si="0"/>
        <v>是</v>
      </c>
    </row>
    <row r="31" ht="37.5" customHeight="1" spans="1:6">
      <c r="A31" s="266">
        <v>230</v>
      </c>
      <c r="B31" s="399" t="s">
        <v>127</v>
      </c>
      <c r="C31" s="398">
        <f>SUM(C32:C39)</f>
        <v>10200</v>
      </c>
      <c r="D31" s="398">
        <f>SUM(D32:D39)</f>
        <v>10200</v>
      </c>
      <c r="E31" s="220">
        <f t="shared" si="1"/>
        <v>0</v>
      </c>
      <c r="F31" s="187" t="str">
        <f t="shared" si="0"/>
        <v>是</v>
      </c>
    </row>
    <row r="32" ht="37.5" customHeight="1" spans="1:6">
      <c r="A32" s="393">
        <v>23001</v>
      </c>
      <c r="B32" s="400" t="s">
        <v>1674</v>
      </c>
      <c r="C32" s="342"/>
      <c r="D32" s="342"/>
      <c r="E32" s="220" t="str">
        <f t="shared" si="1"/>
        <v/>
      </c>
      <c r="F32" s="187" t="str">
        <f t="shared" si="0"/>
        <v>否</v>
      </c>
    </row>
    <row r="33" ht="37.5" customHeight="1" spans="1:6">
      <c r="A33" s="393"/>
      <c r="B33" s="400" t="s">
        <v>1675</v>
      </c>
      <c r="C33" s="342"/>
      <c r="D33" s="342"/>
      <c r="E33" s="220" t="str">
        <f t="shared" si="1"/>
        <v/>
      </c>
      <c r="F33" s="187" t="str">
        <f t="shared" si="0"/>
        <v>否</v>
      </c>
    </row>
    <row r="34" ht="37.5" customHeight="1" spans="1:6">
      <c r="A34" s="393"/>
      <c r="B34" s="400" t="s">
        <v>1676</v>
      </c>
      <c r="C34" s="342"/>
      <c r="D34" s="342"/>
      <c r="E34" s="220" t="str">
        <f t="shared" si="1"/>
        <v/>
      </c>
      <c r="F34" s="187" t="str">
        <f t="shared" ref="F34:F43" si="2">IF(LEN(A34)=3,"是",IF(B34&lt;&gt;"",IF(SUM(C34:D34)&lt;&gt;0,"是","否"),"是"))</f>
        <v>否</v>
      </c>
    </row>
    <row r="35" ht="37.5" customHeight="1" spans="1:6">
      <c r="A35" s="401">
        <v>23006</v>
      </c>
      <c r="B35" s="402" t="s">
        <v>1677</v>
      </c>
      <c r="C35" s="342">
        <v>10000</v>
      </c>
      <c r="D35" s="342">
        <v>10000</v>
      </c>
      <c r="E35" s="220">
        <f t="shared" si="1"/>
        <v>0</v>
      </c>
      <c r="F35" s="187" t="str">
        <f t="shared" si="2"/>
        <v>是</v>
      </c>
    </row>
    <row r="36" ht="36" customHeight="1" spans="1:6">
      <c r="A36" s="403">
        <v>23008</v>
      </c>
      <c r="B36" s="404" t="s">
        <v>1459</v>
      </c>
      <c r="C36" s="342"/>
      <c r="D36" s="405"/>
      <c r="E36" s="220" t="str">
        <f t="shared" si="1"/>
        <v/>
      </c>
      <c r="F36" s="189" t="str">
        <f t="shared" si="2"/>
        <v>否</v>
      </c>
    </row>
    <row r="37" s="388" customFormat="1" ht="37.5" customHeight="1" spans="1:6">
      <c r="A37" s="393">
        <v>2301101</v>
      </c>
      <c r="B37" s="401" t="s">
        <v>1678</v>
      </c>
      <c r="C37" s="342"/>
      <c r="D37" s="342"/>
      <c r="E37" s="220" t="str">
        <f t="shared" si="1"/>
        <v/>
      </c>
      <c r="F37" s="187" t="str">
        <f t="shared" si="2"/>
        <v>否</v>
      </c>
    </row>
    <row r="38" s="388" customFormat="1" ht="36" customHeight="1" spans="1:6">
      <c r="A38" s="406">
        <v>23015</v>
      </c>
      <c r="B38" s="407" t="s">
        <v>1679</v>
      </c>
      <c r="C38" s="342">
        <v>200</v>
      </c>
      <c r="D38" s="405">
        <v>200</v>
      </c>
      <c r="E38" s="220">
        <f t="shared" si="1"/>
        <v>0</v>
      </c>
      <c r="F38" s="189" t="str">
        <f t="shared" si="2"/>
        <v>是</v>
      </c>
    </row>
    <row r="39" s="388" customFormat="1" ht="36" customHeight="1" spans="1:6">
      <c r="A39" s="406">
        <v>23016</v>
      </c>
      <c r="B39" s="407" t="s">
        <v>1680</v>
      </c>
      <c r="C39" s="342"/>
      <c r="D39" s="405"/>
      <c r="E39" s="220" t="str">
        <f t="shared" si="1"/>
        <v/>
      </c>
      <c r="F39" s="189" t="str">
        <f t="shared" si="2"/>
        <v>否</v>
      </c>
    </row>
    <row r="40" s="388" customFormat="1" ht="37.5" customHeight="1" spans="1:6">
      <c r="A40" s="393">
        <v>231</v>
      </c>
      <c r="B40" s="408" t="s">
        <v>132</v>
      </c>
      <c r="C40" s="398"/>
      <c r="D40" s="398">
        <v>4080</v>
      </c>
      <c r="E40" s="220" t="str">
        <f t="shared" si="1"/>
        <v/>
      </c>
      <c r="F40" s="187" t="str">
        <f t="shared" si="2"/>
        <v>是</v>
      </c>
    </row>
    <row r="41" s="388" customFormat="1" ht="36" customHeight="1" spans="1:6">
      <c r="A41" s="409">
        <v>23009</v>
      </c>
      <c r="B41" s="410" t="s">
        <v>133</v>
      </c>
      <c r="C41" s="398"/>
      <c r="D41" s="411"/>
      <c r="E41" s="220" t="str">
        <f t="shared" si="1"/>
        <v/>
      </c>
      <c r="F41" s="187" t="str">
        <f t="shared" si="2"/>
        <v>否</v>
      </c>
    </row>
    <row r="42" s="388" customFormat="1" ht="37.5" customHeight="1" spans="1:6">
      <c r="A42" s="412" t="s">
        <v>1681</v>
      </c>
      <c r="B42" s="399" t="s">
        <v>1682</v>
      </c>
      <c r="C42" s="398"/>
      <c r="D42" s="398"/>
      <c r="E42" s="220" t="str">
        <f t="shared" si="1"/>
        <v/>
      </c>
      <c r="F42" s="187" t="str">
        <f t="shared" si="2"/>
        <v>否</v>
      </c>
    </row>
    <row r="43" ht="37.5" customHeight="1" spans="1:6">
      <c r="A43" s="396"/>
      <c r="B43" s="413" t="s">
        <v>134</v>
      </c>
      <c r="C43" s="398">
        <f>SUM(C30,C31,C40,C41,C42)</f>
        <v>189030</v>
      </c>
      <c r="D43" s="398">
        <f>SUM(D30,D31,D40,D41,D42)</f>
        <v>189383</v>
      </c>
      <c r="E43" s="214">
        <f t="shared" si="1"/>
        <v>0.002</v>
      </c>
      <c r="F43" s="187" t="str">
        <f t="shared" si="2"/>
        <v>是</v>
      </c>
    </row>
    <row r="44" ht="77.1" customHeight="1" spans="2:5">
      <c r="B44" s="414"/>
      <c r="C44" s="415"/>
      <c r="D44" s="415"/>
      <c r="E44" s="415"/>
    </row>
    <row r="45" spans="3:4">
      <c r="C45" s="416"/>
      <c r="D45" s="416"/>
    </row>
    <row r="46" spans="3:4">
      <c r="C46" s="416"/>
      <c r="D46" s="416"/>
    </row>
    <row r="47" spans="3:4">
      <c r="C47" s="416"/>
      <c r="D47" s="416"/>
    </row>
  </sheetData>
  <sheetProtection algorithmName="SHA-512" hashValue="LacPSz2h34GA1wWp1oySJvg4NKzdsuSJ+P+yVI47G+DlMUXoF293/6HAexNGYLR7Y5BT9h51edxD7mT410Bkfg==" saltValue="sqRsKAhrhCjf7oGp7epA6g==" spinCount="100000" sheet="1" insertRows="0" insertColumns="0" deleteColumns="0" deleteRows="0" objects="1" scenarios="1"/>
  <autoFilter ref="A3:F44">
    <extLst/>
  </autoFilter>
  <mergeCells count="2">
    <mergeCell ref="B1:E1"/>
    <mergeCell ref="B44:E44"/>
  </mergeCells>
  <conditionalFormatting sqref="E2:F2">
    <cfRule type="cellIs" dxfId="0" priority="27" stopIfTrue="1" operator="lessThanOrEqual">
      <formula>-1</formula>
    </cfRule>
  </conditionalFormatting>
  <conditionalFormatting sqref="F4:F44">
    <cfRule type="cellIs" dxfId="5" priority="12" stopIfTrue="1" operator="lessThan">
      <formula>0</formula>
    </cfRule>
  </conditionalFormatting>
  <conditionalFormatting sqref="A35:B36">
    <cfRule type="expression" dxfId="1" priority="19" stopIfTrue="1">
      <formula>"len($A:$A)=3"</formula>
    </cfRule>
  </conditionalFormatting>
  <conditionalFormatting sqref="A38:B39">
    <cfRule type="expression" dxfId="1" priority="3" stopIfTrue="1">
      <formula>"len($A:$A)=3"</formula>
    </cfRule>
  </conditionalFormatting>
  <conditionalFormatting sqref="A41:B42">
    <cfRule type="expression" dxfId="1" priority="1"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91" orientation="portrait" useFirstPageNumber="1"/>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G1352"/>
  <sheetViews>
    <sheetView showGridLines="0" showZeros="0" view="pageBreakPreview" zoomScale="90" zoomScaleNormal="100" workbookViewId="0">
      <pane xSplit="1" ySplit="3" topLeftCell="B1326" activePane="bottomRight" state="frozen"/>
      <selection/>
      <selection pane="topRight"/>
      <selection pane="bottomLeft"/>
      <selection pane="bottomRight" activeCell="D367" sqref="D367"/>
    </sheetView>
  </sheetViews>
  <sheetFormatPr defaultColWidth="9" defaultRowHeight="14.25" outlineLevelCol="6"/>
  <cols>
    <col min="1" max="1" width="19.125" style="250" customWidth="1"/>
    <col min="2" max="2" width="50.625" style="250" customWidth="1"/>
    <col min="3" max="4" width="20.625" style="250" customWidth="1"/>
    <col min="5" max="5" width="20.625" style="347" customWidth="1"/>
    <col min="6" max="6" width="4" style="250" customWidth="1"/>
    <col min="7" max="16384" width="9" style="250"/>
  </cols>
  <sheetData>
    <row r="1" s="123" customFormat="1" ht="45" customHeight="1" spans="2:5">
      <c r="B1" s="251" t="str">
        <f>YEAR(封面!$B$7)&amp;"年县本级一般公共预算支出情况表"</f>
        <v>2022年县本级一般公共预算支出情况表</v>
      </c>
      <c r="C1" s="251"/>
      <c r="D1" s="251"/>
      <c r="E1" s="251"/>
    </row>
    <row r="2" s="123" customFormat="1" ht="20.1" customHeight="1" spans="1:5">
      <c r="A2" s="252"/>
      <c r="B2" s="348" t="s">
        <v>1683</v>
      </c>
      <c r="C2" s="253"/>
      <c r="D2" s="349"/>
      <c r="E2" s="349" t="s">
        <v>9</v>
      </c>
    </row>
    <row r="3" s="344" customFormat="1" ht="45" customHeight="1" spans="1:7">
      <c r="A3" s="9" t="s">
        <v>10</v>
      </c>
      <c r="B3" s="256" t="s">
        <v>11</v>
      </c>
      <c r="C3" s="9" t="str">
        <f>YEAR(封面!$B$7)-1&amp;"年预算数"</f>
        <v>2021年预算数</v>
      </c>
      <c r="D3" s="9" t="str">
        <f>YEAR(封面!$B$7)&amp;"年预算数"</f>
        <v>2022年预算数</v>
      </c>
      <c r="E3" s="9" t="s">
        <v>1672</v>
      </c>
      <c r="F3" s="183" t="s">
        <v>13</v>
      </c>
      <c r="G3" s="344" t="s">
        <v>136</v>
      </c>
    </row>
    <row r="4" ht="36" customHeight="1" spans="1:7">
      <c r="A4" s="350">
        <v>201</v>
      </c>
      <c r="B4" s="260" t="s">
        <v>1580</v>
      </c>
      <c r="C4" s="212">
        <f>SUM(C5,C17,C26,C37,C48,C59,C70,C83,C92,,C105,C115,C124,C135,C148,C155,C163,C169,C176,C183,C190,C197,C204,C212,C218,C224,C231,C246)</f>
        <v>18299</v>
      </c>
      <c r="D4" s="212">
        <f>SUM(D5,D17,D26,D37,D48,D59,D70,D83,D92,,D105,D115,D124,D135,D148,D155,D163,D169,D176,D183,D190,D197,D204,D212,D218,D224,D231,D246)</f>
        <v>17747</v>
      </c>
      <c r="E4" s="351">
        <f>IF(C4&lt;&gt;0,D4/C4-1,"")</f>
        <v>-0.03</v>
      </c>
      <c r="F4" s="187" t="str">
        <f>IF(LEN(A4)=3,"是",IF(B4&lt;&gt;"",IF(SUM(C4:D4)&lt;&gt;0,"是","否"),"是"))</f>
        <v>是</v>
      </c>
      <c r="G4" s="250" t="str">
        <f>IF(LEN(A4)=3,"类",IF(LEN(A4)=5,"款","项"))</f>
        <v>类</v>
      </c>
    </row>
    <row r="5" s="248" customFormat="1" ht="36" customHeight="1" spans="1:7">
      <c r="A5" s="352">
        <v>20101</v>
      </c>
      <c r="B5" s="211" t="s">
        <v>137</v>
      </c>
      <c r="C5" s="219">
        <f>SUM(C6:C16)</f>
        <v>1048</v>
      </c>
      <c r="D5" s="219">
        <f>SUM(D6:D16)</f>
        <v>958</v>
      </c>
      <c r="E5" s="353">
        <f t="shared" ref="E5:E68" si="0">IF(C5&lt;&gt;0,D5/C5-1,"")</f>
        <v>-0.086</v>
      </c>
      <c r="F5" s="189" t="str">
        <f t="shared" ref="F5:F68" si="1">IF(LEN(A5)=3,"是",IF(B5&lt;&gt;"",IF(SUM(C5:D5)&lt;&gt;0,"是","否"),"是"))</f>
        <v>是</v>
      </c>
      <c r="G5" s="248" t="str">
        <f t="shared" ref="G5:G68" si="2">IF(LEN(A5)=3,"类",IF(LEN(A5)=5,"款","项"))</f>
        <v>款</v>
      </c>
    </row>
    <row r="6" ht="36" customHeight="1" spans="1:7">
      <c r="A6" s="354">
        <v>2010101</v>
      </c>
      <c r="B6" s="227" t="s">
        <v>138</v>
      </c>
      <c r="C6" s="218">
        <v>665</v>
      </c>
      <c r="D6" s="218">
        <v>702</v>
      </c>
      <c r="E6" s="353">
        <f t="shared" si="0"/>
        <v>0.056</v>
      </c>
      <c r="F6" s="187" t="str">
        <f t="shared" si="1"/>
        <v>是</v>
      </c>
      <c r="G6" s="250" t="str">
        <f t="shared" si="2"/>
        <v>项</v>
      </c>
    </row>
    <row r="7" ht="36" hidden="1" customHeight="1" spans="1:7">
      <c r="A7" s="354">
        <v>2010102</v>
      </c>
      <c r="B7" s="227" t="s">
        <v>139</v>
      </c>
      <c r="C7" s="218">
        <v>0</v>
      </c>
      <c r="D7" s="218">
        <v>0</v>
      </c>
      <c r="E7" s="353" t="str">
        <f t="shared" si="0"/>
        <v/>
      </c>
      <c r="F7" s="187" t="str">
        <f t="shared" si="1"/>
        <v>否</v>
      </c>
      <c r="G7" s="250" t="str">
        <f t="shared" si="2"/>
        <v>项</v>
      </c>
    </row>
    <row r="8" ht="36" hidden="1" customHeight="1" spans="1:7">
      <c r="A8" s="354">
        <v>2010103</v>
      </c>
      <c r="B8" s="227" t="s">
        <v>140</v>
      </c>
      <c r="C8" s="218">
        <v>0</v>
      </c>
      <c r="D8" s="218">
        <v>0</v>
      </c>
      <c r="E8" s="353" t="str">
        <f t="shared" si="0"/>
        <v/>
      </c>
      <c r="F8" s="187" t="str">
        <f t="shared" si="1"/>
        <v>否</v>
      </c>
      <c r="G8" s="250" t="str">
        <f t="shared" si="2"/>
        <v>项</v>
      </c>
    </row>
    <row r="9" ht="36" customHeight="1" spans="1:7">
      <c r="A9" s="354">
        <v>2010104</v>
      </c>
      <c r="B9" s="227" t="s">
        <v>141</v>
      </c>
      <c r="C9" s="218">
        <v>100</v>
      </c>
      <c r="D9" s="218">
        <v>64</v>
      </c>
      <c r="E9" s="353">
        <f t="shared" si="0"/>
        <v>-0.36</v>
      </c>
      <c r="F9" s="187" t="str">
        <f t="shared" si="1"/>
        <v>是</v>
      </c>
      <c r="G9" s="250" t="str">
        <f t="shared" si="2"/>
        <v>项</v>
      </c>
    </row>
    <row r="10" ht="36" hidden="1" customHeight="1" spans="1:7">
      <c r="A10" s="354">
        <v>2010105</v>
      </c>
      <c r="B10" s="227" t="s">
        <v>142</v>
      </c>
      <c r="C10" s="218">
        <v>0</v>
      </c>
      <c r="D10" s="218">
        <v>0</v>
      </c>
      <c r="E10" s="353" t="str">
        <f t="shared" si="0"/>
        <v/>
      </c>
      <c r="F10" s="187" t="str">
        <f t="shared" si="1"/>
        <v>否</v>
      </c>
      <c r="G10" s="250" t="str">
        <f t="shared" si="2"/>
        <v>项</v>
      </c>
    </row>
    <row r="11" ht="36" hidden="1" customHeight="1" spans="1:7">
      <c r="A11" s="354">
        <v>2010106</v>
      </c>
      <c r="B11" s="227" t="s">
        <v>143</v>
      </c>
      <c r="C11" s="218">
        <v>0</v>
      </c>
      <c r="D11" s="218">
        <v>0</v>
      </c>
      <c r="E11" s="353" t="str">
        <f t="shared" si="0"/>
        <v/>
      </c>
      <c r="F11" s="187" t="str">
        <f t="shared" si="1"/>
        <v>否</v>
      </c>
      <c r="G11" s="250" t="str">
        <f t="shared" si="2"/>
        <v>项</v>
      </c>
    </row>
    <row r="12" ht="36" hidden="1" customHeight="1" spans="1:7">
      <c r="A12" s="354">
        <v>2010107</v>
      </c>
      <c r="B12" s="227" t="s">
        <v>144</v>
      </c>
      <c r="C12" s="218">
        <v>0</v>
      </c>
      <c r="D12" s="218">
        <v>0</v>
      </c>
      <c r="E12" s="353" t="str">
        <f t="shared" si="0"/>
        <v/>
      </c>
      <c r="F12" s="187" t="str">
        <f t="shared" si="1"/>
        <v>否</v>
      </c>
      <c r="G12" s="250" t="str">
        <f t="shared" si="2"/>
        <v>项</v>
      </c>
    </row>
    <row r="13" ht="36" customHeight="1" spans="1:7">
      <c r="A13" s="354">
        <v>2010108</v>
      </c>
      <c r="B13" s="227" t="s">
        <v>145</v>
      </c>
      <c r="C13" s="218">
        <v>283</v>
      </c>
      <c r="D13" s="218">
        <v>176</v>
      </c>
      <c r="E13" s="353">
        <f t="shared" si="0"/>
        <v>-0.378</v>
      </c>
      <c r="F13" s="187" t="str">
        <f t="shared" si="1"/>
        <v>是</v>
      </c>
      <c r="G13" s="250" t="str">
        <f t="shared" si="2"/>
        <v>项</v>
      </c>
    </row>
    <row r="14" ht="36" hidden="1" customHeight="1" spans="1:7">
      <c r="A14" s="354">
        <v>2010109</v>
      </c>
      <c r="B14" s="227" t="s">
        <v>146</v>
      </c>
      <c r="C14" s="218"/>
      <c r="D14" s="218">
        <v>0</v>
      </c>
      <c r="E14" s="353" t="str">
        <f t="shared" si="0"/>
        <v/>
      </c>
      <c r="F14" s="187" t="str">
        <f t="shared" si="1"/>
        <v>否</v>
      </c>
      <c r="G14" s="250" t="str">
        <f t="shared" si="2"/>
        <v>项</v>
      </c>
    </row>
    <row r="15" ht="36" customHeight="1" spans="1:7">
      <c r="A15" s="354">
        <v>2010150</v>
      </c>
      <c r="B15" s="227" t="s">
        <v>147</v>
      </c>
      <c r="C15" s="218"/>
      <c r="D15" s="218">
        <v>16</v>
      </c>
      <c r="E15" s="353" t="str">
        <f t="shared" si="0"/>
        <v/>
      </c>
      <c r="F15" s="187" t="str">
        <f t="shared" si="1"/>
        <v>是</v>
      </c>
      <c r="G15" s="250" t="str">
        <f t="shared" si="2"/>
        <v>项</v>
      </c>
    </row>
    <row r="16" ht="36" hidden="1" customHeight="1" spans="1:7">
      <c r="A16" s="354">
        <v>2010199</v>
      </c>
      <c r="B16" s="227" t="s">
        <v>148</v>
      </c>
      <c r="C16" s="218"/>
      <c r="D16" s="218">
        <v>0</v>
      </c>
      <c r="E16" s="353" t="str">
        <f t="shared" si="0"/>
        <v/>
      </c>
      <c r="F16" s="187" t="str">
        <f t="shared" si="1"/>
        <v>否</v>
      </c>
      <c r="G16" s="250" t="str">
        <f t="shared" si="2"/>
        <v>项</v>
      </c>
    </row>
    <row r="17" s="248" customFormat="1" ht="36" customHeight="1" spans="1:7">
      <c r="A17" s="352">
        <v>20102</v>
      </c>
      <c r="B17" s="211" t="s">
        <v>149</v>
      </c>
      <c r="C17" s="219">
        <f>SUM(C18:C25)</f>
        <v>690</v>
      </c>
      <c r="D17" s="219">
        <f>SUM(D18:D25)</f>
        <v>687</v>
      </c>
      <c r="E17" s="353">
        <f t="shared" si="0"/>
        <v>-0.004</v>
      </c>
      <c r="F17" s="189" t="str">
        <f t="shared" si="1"/>
        <v>是</v>
      </c>
      <c r="G17" s="248" t="str">
        <f t="shared" si="2"/>
        <v>款</v>
      </c>
    </row>
    <row r="18" ht="36" customHeight="1" spans="1:7">
      <c r="A18" s="354">
        <v>2010201</v>
      </c>
      <c r="B18" s="227" t="s">
        <v>138</v>
      </c>
      <c r="C18" s="218">
        <v>544</v>
      </c>
      <c r="D18" s="218">
        <v>572</v>
      </c>
      <c r="E18" s="353">
        <f t="shared" si="0"/>
        <v>0.051</v>
      </c>
      <c r="F18" s="187" t="str">
        <f t="shared" si="1"/>
        <v>是</v>
      </c>
      <c r="G18" s="250" t="str">
        <f t="shared" si="2"/>
        <v>项</v>
      </c>
    </row>
    <row r="19" ht="36" hidden="1" customHeight="1" spans="1:7">
      <c r="A19" s="354">
        <v>2010202</v>
      </c>
      <c r="B19" s="227" t="s">
        <v>139</v>
      </c>
      <c r="C19" s="218"/>
      <c r="D19" s="218">
        <v>0</v>
      </c>
      <c r="E19" s="353" t="str">
        <f t="shared" si="0"/>
        <v/>
      </c>
      <c r="F19" s="187" t="str">
        <f t="shared" si="1"/>
        <v>否</v>
      </c>
      <c r="G19" s="250" t="str">
        <f t="shared" si="2"/>
        <v>项</v>
      </c>
    </row>
    <row r="20" ht="36" hidden="1" customHeight="1" spans="1:7">
      <c r="A20" s="354">
        <v>2010203</v>
      </c>
      <c r="B20" s="227" t="s">
        <v>140</v>
      </c>
      <c r="C20" s="218"/>
      <c r="D20" s="218">
        <v>0</v>
      </c>
      <c r="E20" s="353" t="str">
        <f t="shared" si="0"/>
        <v/>
      </c>
      <c r="F20" s="187" t="str">
        <f t="shared" si="1"/>
        <v>否</v>
      </c>
      <c r="G20" s="250" t="str">
        <f t="shared" si="2"/>
        <v>项</v>
      </c>
    </row>
    <row r="21" ht="36" customHeight="1" spans="1:7">
      <c r="A21" s="354">
        <v>2010204</v>
      </c>
      <c r="B21" s="227" t="s">
        <v>150</v>
      </c>
      <c r="C21" s="218">
        <v>40</v>
      </c>
      <c r="D21" s="218">
        <v>45</v>
      </c>
      <c r="E21" s="353">
        <f t="shared" si="0"/>
        <v>0.125</v>
      </c>
      <c r="F21" s="187" t="str">
        <f t="shared" si="1"/>
        <v>是</v>
      </c>
      <c r="G21" s="250" t="str">
        <f t="shared" si="2"/>
        <v>项</v>
      </c>
    </row>
    <row r="22" ht="36" hidden="1" customHeight="1" spans="1:7">
      <c r="A22" s="354">
        <v>2010205</v>
      </c>
      <c r="B22" s="227" t="s">
        <v>151</v>
      </c>
      <c r="C22" s="218"/>
      <c r="D22" s="218">
        <v>0</v>
      </c>
      <c r="E22" s="353" t="str">
        <f t="shared" si="0"/>
        <v/>
      </c>
      <c r="F22" s="187" t="str">
        <f t="shared" si="1"/>
        <v>否</v>
      </c>
      <c r="G22" s="250" t="str">
        <f t="shared" si="2"/>
        <v>项</v>
      </c>
    </row>
    <row r="23" ht="36" hidden="1" customHeight="1" spans="1:7">
      <c r="A23" s="354">
        <v>2010206</v>
      </c>
      <c r="B23" s="227" t="s">
        <v>152</v>
      </c>
      <c r="C23" s="218"/>
      <c r="D23" s="218">
        <v>0</v>
      </c>
      <c r="E23" s="353" t="str">
        <f t="shared" si="0"/>
        <v/>
      </c>
      <c r="F23" s="187" t="str">
        <f t="shared" si="1"/>
        <v>否</v>
      </c>
      <c r="G23" s="250" t="str">
        <f t="shared" si="2"/>
        <v>项</v>
      </c>
    </row>
    <row r="24" ht="36" hidden="1" customHeight="1" spans="1:7">
      <c r="A24" s="354">
        <v>2010250</v>
      </c>
      <c r="B24" s="227" t="s">
        <v>147</v>
      </c>
      <c r="C24" s="218"/>
      <c r="D24" s="218">
        <v>0</v>
      </c>
      <c r="E24" s="353" t="str">
        <f t="shared" si="0"/>
        <v/>
      </c>
      <c r="F24" s="187" t="str">
        <f t="shared" si="1"/>
        <v>否</v>
      </c>
      <c r="G24" s="250" t="str">
        <f t="shared" si="2"/>
        <v>项</v>
      </c>
    </row>
    <row r="25" ht="36" customHeight="1" spans="1:7">
      <c r="A25" s="354">
        <v>2010299</v>
      </c>
      <c r="B25" s="227" t="s">
        <v>153</v>
      </c>
      <c r="C25" s="218">
        <v>106</v>
      </c>
      <c r="D25" s="218">
        <v>70</v>
      </c>
      <c r="E25" s="353">
        <f t="shared" si="0"/>
        <v>-0.34</v>
      </c>
      <c r="F25" s="187" t="str">
        <f t="shared" si="1"/>
        <v>是</v>
      </c>
      <c r="G25" s="250" t="str">
        <f t="shared" si="2"/>
        <v>项</v>
      </c>
    </row>
    <row r="26" s="248" customFormat="1" ht="36" customHeight="1" spans="1:7">
      <c r="A26" s="352">
        <v>20103</v>
      </c>
      <c r="B26" s="211" t="s">
        <v>1584</v>
      </c>
      <c r="C26" s="219">
        <f>SUM(C27:C36)</f>
        <v>6271</v>
      </c>
      <c r="D26" s="219">
        <f>SUM(D27:D36)</f>
        <v>6452</v>
      </c>
      <c r="E26" s="353">
        <f t="shared" si="0"/>
        <v>0.029</v>
      </c>
      <c r="F26" s="189" t="str">
        <f t="shared" si="1"/>
        <v>是</v>
      </c>
      <c r="G26" s="248" t="str">
        <f t="shared" si="2"/>
        <v>款</v>
      </c>
    </row>
    <row r="27" ht="36" customHeight="1" spans="1:7">
      <c r="A27" s="354">
        <v>2010301</v>
      </c>
      <c r="B27" s="227" t="s">
        <v>138</v>
      </c>
      <c r="C27" s="218">
        <v>5688</v>
      </c>
      <c r="D27" s="218">
        <v>5711</v>
      </c>
      <c r="E27" s="353">
        <f t="shared" si="0"/>
        <v>0.004</v>
      </c>
      <c r="F27" s="187" t="str">
        <f t="shared" si="1"/>
        <v>是</v>
      </c>
      <c r="G27" s="250" t="str">
        <f t="shared" si="2"/>
        <v>项</v>
      </c>
    </row>
    <row r="28" ht="36" customHeight="1" spans="1:7">
      <c r="A28" s="354">
        <v>2010302</v>
      </c>
      <c r="B28" s="227" t="s">
        <v>139</v>
      </c>
      <c r="C28" s="218">
        <v>88</v>
      </c>
      <c r="D28" s="218">
        <v>90</v>
      </c>
      <c r="E28" s="353">
        <f t="shared" si="0"/>
        <v>0.023</v>
      </c>
      <c r="F28" s="187" t="str">
        <f t="shared" si="1"/>
        <v>是</v>
      </c>
      <c r="G28" s="250" t="str">
        <f t="shared" si="2"/>
        <v>项</v>
      </c>
    </row>
    <row r="29" ht="36" hidden="1" customHeight="1" spans="1:7">
      <c r="A29" s="354">
        <v>2010303</v>
      </c>
      <c r="B29" s="227" t="s">
        <v>140</v>
      </c>
      <c r="C29" s="218"/>
      <c r="D29" s="218">
        <v>0</v>
      </c>
      <c r="E29" s="353" t="str">
        <f t="shared" si="0"/>
        <v/>
      </c>
      <c r="F29" s="187" t="str">
        <f t="shared" si="1"/>
        <v>否</v>
      </c>
      <c r="G29" s="250" t="str">
        <f t="shared" si="2"/>
        <v>项</v>
      </c>
    </row>
    <row r="30" ht="36" hidden="1" customHeight="1" spans="1:7">
      <c r="A30" s="354">
        <v>2010304</v>
      </c>
      <c r="B30" s="227" t="s">
        <v>155</v>
      </c>
      <c r="C30" s="218"/>
      <c r="D30" s="218">
        <v>0</v>
      </c>
      <c r="E30" s="353" t="str">
        <f t="shared" si="0"/>
        <v/>
      </c>
      <c r="F30" s="187" t="str">
        <f t="shared" si="1"/>
        <v>否</v>
      </c>
      <c r="G30" s="250" t="str">
        <f t="shared" si="2"/>
        <v>项</v>
      </c>
    </row>
    <row r="31" ht="36" hidden="1" customHeight="1" spans="1:7">
      <c r="A31" s="354">
        <v>2010305</v>
      </c>
      <c r="B31" s="227" t="s">
        <v>156</v>
      </c>
      <c r="C31" s="218"/>
      <c r="D31" s="218">
        <v>0</v>
      </c>
      <c r="E31" s="353" t="str">
        <f t="shared" si="0"/>
        <v/>
      </c>
      <c r="F31" s="187" t="str">
        <f t="shared" si="1"/>
        <v>否</v>
      </c>
      <c r="G31" s="250" t="str">
        <f t="shared" si="2"/>
        <v>项</v>
      </c>
    </row>
    <row r="32" ht="36" hidden="1" customHeight="1" spans="1:7">
      <c r="A32" s="354">
        <v>2010306</v>
      </c>
      <c r="B32" s="227" t="s">
        <v>157</v>
      </c>
      <c r="C32" s="218"/>
      <c r="D32" s="218">
        <v>0</v>
      </c>
      <c r="E32" s="353" t="str">
        <f t="shared" si="0"/>
        <v/>
      </c>
      <c r="F32" s="187" t="str">
        <f t="shared" si="1"/>
        <v>否</v>
      </c>
      <c r="G32" s="250" t="str">
        <f t="shared" si="2"/>
        <v>项</v>
      </c>
    </row>
    <row r="33" ht="36" hidden="1" customHeight="1" spans="1:7">
      <c r="A33" s="354">
        <v>2010308</v>
      </c>
      <c r="B33" s="227" t="s">
        <v>158</v>
      </c>
      <c r="C33" s="218"/>
      <c r="D33" s="218">
        <v>0</v>
      </c>
      <c r="E33" s="353" t="str">
        <f t="shared" si="0"/>
        <v/>
      </c>
      <c r="F33" s="187" t="str">
        <f t="shared" si="1"/>
        <v>否</v>
      </c>
      <c r="G33" s="250" t="str">
        <f t="shared" si="2"/>
        <v>项</v>
      </c>
    </row>
    <row r="34" ht="36" hidden="1" customHeight="1" spans="1:7">
      <c r="A34" s="354">
        <v>2010309</v>
      </c>
      <c r="B34" s="227" t="s">
        <v>159</v>
      </c>
      <c r="C34" s="218"/>
      <c r="D34" s="218">
        <v>0</v>
      </c>
      <c r="E34" s="353" t="str">
        <f t="shared" si="0"/>
        <v/>
      </c>
      <c r="F34" s="187" t="str">
        <f t="shared" si="1"/>
        <v>否</v>
      </c>
      <c r="G34" s="250" t="str">
        <f t="shared" si="2"/>
        <v>项</v>
      </c>
    </row>
    <row r="35" ht="36" customHeight="1" spans="1:7">
      <c r="A35" s="354">
        <v>2010350</v>
      </c>
      <c r="B35" s="227" t="s">
        <v>147</v>
      </c>
      <c r="C35" s="218">
        <v>346</v>
      </c>
      <c r="D35" s="218">
        <v>414</v>
      </c>
      <c r="E35" s="353">
        <f t="shared" si="0"/>
        <v>0.197</v>
      </c>
      <c r="F35" s="187" t="str">
        <f t="shared" si="1"/>
        <v>是</v>
      </c>
      <c r="G35" s="250" t="str">
        <f t="shared" si="2"/>
        <v>项</v>
      </c>
    </row>
    <row r="36" ht="36" customHeight="1" spans="1:7">
      <c r="A36" s="355">
        <v>2010399</v>
      </c>
      <c r="B36" s="227" t="s">
        <v>160</v>
      </c>
      <c r="C36" s="218">
        <v>149</v>
      </c>
      <c r="D36" s="218">
        <v>237</v>
      </c>
      <c r="E36" s="353">
        <f t="shared" si="0"/>
        <v>0.591</v>
      </c>
      <c r="F36" s="187" t="str">
        <f t="shared" si="1"/>
        <v>是</v>
      </c>
      <c r="G36" s="250" t="str">
        <f t="shared" si="2"/>
        <v>项</v>
      </c>
    </row>
    <row r="37" s="248" customFormat="1" ht="36" customHeight="1" spans="1:7">
      <c r="A37" s="352">
        <v>20104</v>
      </c>
      <c r="B37" s="211" t="s">
        <v>161</v>
      </c>
      <c r="C37" s="219">
        <f>SUM(C38:C47)</f>
        <v>438</v>
      </c>
      <c r="D37" s="219">
        <f>SUM(D38:D47)</f>
        <v>390</v>
      </c>
      <c r="E37" s="353">
        <f t="shared" si="0"/>
        <v>-0.11</v>
      </c>
      <c r="F37" s="189" t="str">
        <f t="shared" si="1"/>
        <v>是</v>
      </c>
      <c r="G37" s="248" t="str">
        <f t="shared" si="2"/>
        <v>款</v>
      </c>
    </row>
    <row r="38" ht="36" customHeight="1" spans="1:7">
      <c r="A38" s="354">
        <v>2010401</v>
      </c>
      <c r="B38" s="227" t="s">
        <v>138</v>
      </c>
      <c r="C38" s="218">
        <v>388</v>
      </c>
      <c r="D38" s="218">
        <v>370</v>
      </c>
      <c r="E38" s="353">
        <f t="shared" si="0"/>
        <v>-0.046</v>
      </c>
      <c r="F38" s="187" t="str">
        <f t="shared" si="1"/>
        <v>是</v>
      </c>
      <c r="G38" s="250" t="str">
        <f t="shared" si="2"/>
        <v>项</v>
      </c>
    </row>
    <row r="39" ht="36" hidden="1" customHeight="1" spans="1:7">
      <c r="A39" s="354">
        <v>2010402</v>
      </c>
      <c r="B39" s="227" t="s">
        <v>139</v>
      </c>
      <c r="C39" s="218"/>
      <c r="D39" s="218">
        <v>0</v>
      </c>
      <c r="E39" s="353" t="str">
        <f t="shared" si="0"/>
        <v/>
      </c>
      <c r="F39" s="187" t="str">
        <f t="shared" si="1"/>
        <v>否</v>
      </c>
      <c r="G39" s="250" t="str">
        <f t="shared" si="2"/>
        <v>项</v>
      </c>
    </row>
    <row r="40" ht="36" hidden="1" customHeight="1" spans="1:7">
      <c r="A40" s="354">
        <v>2010403</v>
      </c>
      <c r="B40" s="227" t="s">
        <v>140</v>
      </c>
      <c r="C40" s="218"/>
      <c r="D40" s="218">
        <v>0</v>
      </c>
      <c r="E40" s="353" t="str">
        <f t="shared" si="0"/>
        <v/>
      </c>
      <c r="F40" s="187" t="str">
        <f t="shared" si="1"/>
        <v>否</v>
      </c>
      <c r="G40" s="250" t="str">
        <f t="shared" si="2"/>
        <v>项</v>
      </c>
    </row>
    <row r="41" ht="36" hidden="1" customHeight="1" spans="1:7">
      <c r="A41" s="356">
        <v>2010404</v>
      </c>
      <c r="B41" s="227" t="s">
        <v>162</v>
      </c>
      <c r="C41" s="218"/>
      <c r="D41" s="218">
        <v>0</v>
      </c>
      <c r="E41" s="353" t="str">
        <f t="shared" si="0"/>
        <v/>
      </c>
      <c r="F41" s="187" t="str">
        <f t="shared" si="1"/>
        <v>否</v>
      </c>
      <c r="G41" s="250" t="str">
        <f t="shared" si="2"/>
        <v>项</v>
      </c>
    </row>
    <row r="42" ht="36" hidden="1" customHeight="1" spans="1:7">
      <c r="A42" s="356">
        <v>2010405</v>
      </c>
      <c r="B42" s="227" t="s">
        <v>163</v>
      </c>
      <c r="C42" s="218"/>
      <c r="D42" s="218">
        <v>0</v>
      </c>
      <c r="E42" s="353" t="str">
        <f t="shared" si="0"/>
        <v/>
      </c>
      <c r="F42" s="187" t="str">
        <f t="shared" si="1"/>
        <v>否</v>
      </c>
      <c r="G42" s="250" t="str">
        <f t="shared" si="2"/>
        <v>项</v>
      </c>
    </row>
    <row r="43" ht="36" customHeight="1" spans="1:7">
      <c r="A43" s="356">
        <v>2010406</v>
      </c>
      <c r="B43" s="227" t="s">
        <v>164</v>
      </c>
      <c r="C43" s="218">
        <v>50</v>
      </c>
      <c r="D43" s="218">
        <v>20</v>
      </c>
      <c r="E43" s="353">
        <f t="shared" si="0"/>
        <v>-0.6</v>
      </c>
      <c r="F43" s="187" t="str">
        <f t="shared" si="1"/>
        <v>是</v>
      </c>
      <c r="G43" s="250" t="str">
        <f t="shared" si="2"/>
        <v>项</v>
      </c>
    </row>
    <row r="44" ht="36" hidden="1" customHeight="1" spans="1:7">
      <c r="A44" s="356">
        <v>2010407</v>
      </c>
      <c r="B44" s="227" t="s">
        <v>165</v>
      </c>
      <c r="C44" s="218"/>
      <c r="D44" s="218">
        <v>0</v>
      </c>
      <c r="E44" s="353" t="str">
        <f t="shared" si="0"/>
        <v/>
      </c>
      <c r="F44" s="187" t="str">
        <f t="shared" si="1"/>
        <v>否</v>
      </c>
      <c r="G44" s="250" t="str">
        <f t="shared" si="2"/>
        <v>项</v>
      </c>
    </row>
    <row r="45" ht="36" hidden="1" customHeight="1" spans="1:7">
      <c r="A45" s="356">
        <v>2010408</v>
      </c>
      <c r="B45" s="227" t="s">
        <v>166</v>
      </c>
      <c r="C45" s="218"/>
      <c r="D45" s="218">
        <v>0</v>
      </c>
      <c r="E45" s="353" t="str">
        <f t="shared" si="0"/>
        <v/>
      </c>
      <c r="F45" s="187" t="str">
        <f t="shared" si="1"/>
        <v>否</v>
      </c>
      <c r="G45" s="250" t="str">
        <f t="shared" si="2"/>
        <v>项</v>
      </c>
    </row>
    <row r="46" ht="36" hidden="1" customHeight="1" spans="1:7">
      <c r="A46" s="356">
        <v>2010450</v>
      </c>
      <c r="B46" s="227" t="s">
        <v>147</v>
      </c>
      <c r="C46" s="218"/>
      <c r="D46" s="218">
        <v>0</v>
      </c>
      <c r="E46" s="353" t="str">
        <f t="shared" si="0"/>
        <v/>
      </c>
      <c r="F46" s="187" t="str">
        <f t="shared" si="1"/>
        <v>否</v>
      </c>
      <c r="G46" s="250" t="str">
        <f t="shared" si="2"/>
        <v>项</v>
      </c>
    </row>
    <row r="47" ht="36" hidden="1" customHeight="1" spans="1:7">
      <c r="A47" s="356">
        <v>2010499</v>
      </c>
      <c r="B47" s="227" t="s">
        <v>167</v>
      </c>
      <c r="C47" s="218"/>
      <c r="D47" s="218">
        <v>0</v>
      </c>
      <c r="E47" s="353" t="str">
        <f t="shared" si="0"/>
        <v/>
      </c>
      <c r="F47" s="187" t="str">
        <f t="shared" si="1"/>
        <v>否</v>
      </c>
      <c r="G47" s="250" t="str">
        <f t="shared" si="2"/>
        <v>项</v>
      </c>
    </row>
    <row r="48" s="248" customFormat="1" ht="36" customHeight="1" spans="1:7">
      <c r="A48" s="352">
        <v>20105</v>
      </c>
      <c r="B48" s="211" t="s">
        <v>168</v>
      </c>
      <c r="C48" s="219">
        <f>SUM(C49:C58)</f>
        <v>420</v>
      </c>
      <c r="D48" s="219">
        <f>SUM(D49:D58)</f>
        <v>344</v>
      </c>
      <c r="E48" s="353">
        <f t="shared" si="0"/>
        <v>-0.181</v>
      </c>
      <c r="F48" s="189" t="str">
        <f t="shared" si="1"/>
        <v>是</v>
      </c>
      <c r="G48" s="248" t="str">
        <f t="shared" si="2"/>
        <v>款</v>
      </c>
    </row>
    <row r="49" ht="36" customHeight="1" spans="1:7">
      <c r="A49" s="356">
        <v>2010501</v>
      </c>
      <c r="B49" s="227" t="s">
        <v>138</v>
      </c>
      <c r="C49" s="218">
        <v>294</v>
      </c>
      <c r="D49" s="218">
        <v>324</v>
      </c>
      <c r="E49" s="353">
        <f t="shared" si="0"/>
        <v>0.102</v>
      </c>
      <c r="F49" s="187" t="str">
        <f t="shared" si="1"/>
        <v>是</v>
      </c>
      <c r="G49" s="250" t="str">
        <f t="shared" si="2"/>
        <v>项</v>
      </c>
    </row>
    <row r="50" ht="36" customHeight="1" spans="1:7">
      <c r="A50" s="356">
        <v>2010502</v>
      </c>
      <c r="B50" s="227" t="s">
        <v>139</v>
      </c>
      <c r="C50" s="218">
        <v>16</v>
      </c>
      <c r="D50" s="218">
        <v>0</v>
      </c>
      <c r="E50" s="353">
        <f t="shared" si="0"/>
        <v>-1</v>
      </c>
      <c r="F50" s="187" t="str">
        <f t="shared" si="1"/>
        <v>是</v>
      </c>
      <c r="G50" s="250" t="str">
        <f t="shared" si="2"/>
        <v>项</v>
      </c>
    </row>
    <row r="51" ht="36" hidden="1" customHeight="1" spans="1:7">
      <c r="A51" s="356">
        <v>2010503</v>
      </c>
      <c r="B51" s="227" t="s">
        <v>140</v>
      </c>
      <c r="C51" s="218"/>
      <c r="D51" s="218">
        <v>0</v>
      </c>
      <c r="E51" s="353" t="str">
        <f t="shared" si="0"/>
        <v/>
      </c>
      <c r="F51" s="187" t="str">
        <f t="shared" si="1"/>
        <v>否</v>
      </c>
      <c r="G51" s="250" t="str">
        <f t="shared" si="2"/>
        <v>项</v>
      </c>
    </row>
    <row r="52" ht="36" hidden="1" customHeight="1" spans="1:7">
      <c r="A52" s="356">
        <v>2010504</v>
      </c>
      <c r="B52" s="227" t="s">
        <v>169</v>
      </c>
      <c r="C52" s="218"/>
      <c r="D52" s="218">
        <v>0</v>
      </c>
      <c r="E52" s="353" t="str">
        <f t="shared" si="0"/>
        <v/>
      </c>
      <c r="F52" s="187" t="str">
        <f t="shared" si="1"/>
        <v>否</v>
      </c>
      <c r="G52" s="250" t="str">
        <f t="shared" si="2"/>
        <v>项</v>
      </c>
    </row>
    <row r="53" ht="36" customHeight="1" spans="1:7">
      <c r="A53" s="356">
        <v>2010505</v>
      </c>
      <c r="B53" s="227" t="s">
        <v>170</v>
      </c>
      <c r="C53" s="218">
        <v>95</v>
      </c>
      <c r="D53" s="218">
        <v>20</v>
      </c>
      <c r="E53" s="353">
        <f t="shared" si="0"/>
        <v>-0.789</v>
      </c>
      <c r="F53" s="187" t="str">
        <f t="shared" si="1"/>
        <v>是</v>
      </c>
      <c r="G53" s="250" t="str">
        <f t="shared" si="2"/>
        <v>项</v>
      </c>
    </row>
    <row r="54" ht="36" hidden="1" customHeight="1" spans="1:7">
      <c r="A54" s="356">
        <v>2010506</v>
      </c>
      <c r="B54" s="227" t="s">
        <v>171</v>
      </c>
      <c r="C54" s="218"/>
      <c r="D54" s="218">
        <v>0</v>
      </c>
      <c r="E54" s="353" t="str">
        <f t="shared" si="0"/>
        <v/>
      </c>
      <c r="F54" s="187" t="str">
        <f t="shared" si="1"/>
        <v>否</v>
      </c>
      <c r="G54" s="250" t="str">
        <f t="shared" si="2"/>
        <v>项</v>
      </c>
    </row>
    <row r="55" ht="36" customHeight="1" spans="1:7">
      <c r="A55" s="356">
        <v>2010507</v>
      </c>
      <c r="B55" s="227" t="s">
        <v>172</v>
      </c>
      <c r="C55" s="218">
        <v>15</v>
      </c>
      <c r="D55" s="218">
        <v>0</v>
      </c>
      <c r="E55" s="353">
        <f t="shared" si="0"/>
        <v>-1</v>
      </c>
      <c r="F55" s="187" t="str">
        <f t="shared" si="1"/>
        <v>是</v>
      </c>
      <c r="G55" s="250" t="str">
        <f t="shared" si="2"/>
        <v>项</v>
      </c>
    </row>
    <row r="56" ht="36" hidden="1" customHeight="1" spans="1:7">
      <c r="A56" s="356">
        <v>2010508</v>
      </c>
      <c r="B56" s="227" t="s">
        <v>173</v>
      </c>
      <c r="C56" s="218"/>
      <c r="D56" s="218">
        <v>0</v>
      </c>
      <c r="E56" s="353" t="str">
        <f t="shared" si="0"/>
        <v/>
      </c>
      <c r="F56" s="187" t="str">
        <f t="shared" si="1"/>
        <v>否</v>
      </c>
      <c r="G56" s="250" t="str">
        <f t="shared" si="2"/>
        <v>项</v>
      </c>
    </row>
    <row r="57" ht="36" hidden="1" customHeight="1" spans="1:7">
      <c r="A57" s="356">
        <v>2010550</v>
      </c>
      <c r="B57" s="227" t="s">
        <v>147</v>
      </c>
      <c r="C57" s="218"/>
      <c r="D57" s="218">
        <v>0</v>
      </c>
      <c r="E57" s="353" t="str">
        <f t="shared" si="0"/>
        <v/>
      </c>
      <c r="F57" s="187" t="str">
        <f t="shared" si="1"/>
        <v>否</v>
      </c>
      <c r="G57" s="250" t="str">
        <f t="shared" si="2"/>
        <v>项</v>
      </c>
    </row>
    <row r="58" ht="36" hidden="1" customHeight="1" spans="1:7">
      <c r="A58" s="356">
        <v>2010599</v>
      </c>
      <c r="B58" s="227" t="s">
        <v>174</v>
      </c>
      <c r="C58" s="218"/>
      <c r="D58" s="218">
        <v>0</v>
      </c>
      <c r="E58" s="353" t="str">
        <f t="shared" si="0"/>
        <v/>
      </c>
      <c r="F58" s="187" t="str">
        <f t="shared" si="1"/>
        <v>否</v>
      </c>
      <c r="G58" s="250" t="str">
        <f t="shared" si="2"/>
        <v>项</v>
      </c>
    </row>
    <row r="59" s="248" customFormat="1" ht="36" customHeight="1" spans="1:7">
      <c r="A59" s="352">
        <v>20106</v>
      </c>
      <c r="B59" s="211" t="s">
        <v>175</v>
      </c>
      <c r="C59" s="219">
        <f>SUM(C60:C69)</f>
        <v>1182</v>
      </c>
      <c r="D59" s="219">
        <f>SUM(D60:D69)</f>
        <v>1257</v>
      </c>
      <c r="E59" s="353">
        <f t="shared" si="0"/>
        <v>0.063</v>
      </c>
      <c r="F59" s="189" t="str">
        <f t="shared" si="1"/>
        <v>是</v>
      </c>
      <c r="G59" s="248" t="str">
        <f t="shared" si="2"/>
        <v>款</v>
      </c>
    </row>
    <row r="60" ht="36" customHeight="1" spans="1:7">
      <c r="A60" s="356">
        <v>2010601</v>
      </c>
      <c r="B60" s="227" t="s">
        <v>138</v>
      </c>
      <c r="C60" s="218">
        <v>1022</v>
      </c>
      <c r="D60" s="218">
        <v>1087</v>
      </c>
      <c r="E60" s="353">
        <f t="shared" si="0"/>
        <v>0.064</v>
      </c>
      <c r="F60" s="187" t="str">
        <f t="shared" si="1"/>
        <v>是</v>
      </c>
      <c r="G60" s="250" t="str">
        <f t="shared" si="2"/>
        <v>项</v>
      </c>
    </row>
    <row r="61" ht="36" hidden="1" customHeight="1" spans="1:7">
      <c r="A61" s="356">
        <v>2010602</v>
      </c>
      <c r="B61" s="227" t="s">
        <v>139</v>
      </c>
      <c r="C61" s="218"/>
      <c r="D61" s="218">
        <v>0</v>
      </c>
      <c r="E61" s="353" t="str">
        <f t="shared" si="0"/>
        <v/>
      </c>
      <c r="F61" s="187" t="str">
        <f t="shared" si="1"/>
        <v>否</v>
      </c>
      <c r="G61" s="250" t="str">
        <f t="shared" si="2"/>
        <v>项</v>
      </c>
    </row>
    <row r="62" ht="36" hidden="1" customHeight="1" spans="1:7">
      <c r="A62" s="356">
        <v>2010603</v>
      </c>
      <c r="B62" s="227" t="s">
        <v>140</v>
      </c>
      <c r="C62" s="218"/>
      <c r="D62" s="218">
        <v>0</v>
      </c>
      <c r="E62" s="353" t="str">
        <f t="shared" si="0"/>
        <v/>
      </c>
      <c r="F62" s="187" t="str">
        <f t="shared" si="1"/>
        <v>否</v>
      </c>
      <c r="G62" s="250" t="str">
        <f t="shared" si="2"/>
        <v>项</v>
      </c>
    </row>
    <row r="63" ht="36" hidden="1" customHeight="1" spans="1:7">
      <c r="A63" s="356">
        <v>2010604</v>
      </c>
      <c r="B63" s="227" t="s">
        <v>176</v>
      </c>
      <c r="C63" s="218"/>
      <c r="D63" s="218">
        <v>0</v>
      </c>
      <c r="E63" s="353" t="str">
        <f t="shared" si="0"/>
        <v/>
      </c>
      <c r="F63" s="187" t="str">
        <f t="shared" si="1"/>
        <v>否</v>
      </c>
      <c r="G63" s="250" t="str">
        <f t="shared" si="2"/>
        <v>项</v>
      </c>
    </row>
    <row r="64" ht="36" hidden="1" customHeight="1" spans="1:7">
      <c r="A64" s="356">
        <v>2010605</v>
      </c>
      <c r="B64" s="227" t="s">
        <v>177</v>
      </c>
      <c r="C64" s="218"/>
      <c r="D64" s="218">
        <v>0</v>
      </c>
      <c r="E64" s="353" t="str">
        <f t="shared" si="0"/>
        <v/>
      </c>
      <c r="F64" s="187" t="str">
        <f t="shared" si="1"/>
        <v>否</v>
      </c>
      <c r="G64" s="250" t="str">
        <f t="shared" si="2"/>
        <v>项</v>
      </c>
    </row>
    <row r="65" ht="36" hidden="1" customHeight="1" spans="1:7">
      <c r="A65" s="356">
        <v>2010606</v>
      </c>
      <c r="B65" s="227" t="s">
        <v>178</v>
      </c>
      <c r="C65" s="218"/>
      <c r="D65" s="218">
        <v>0</v>
      </c>
      <c r="E65" s="353" t="str">
        <f t="shared" si="0"/>
        <v/>
      </c>
      <c r="F65" s="187" t="str">
        <f t="shared" si="1"/>
        <v>否</v>
      </c>
      <c r="G65" s="250" t="str">
        <f t="shared" si="2"/>
        <v>项</v>
      </c>
    </row>
    <row r="66" ht="36" customHeight="1" spans="1:7">
      <c r="A66" s="356">
        <v>2010607</v>
      </c>
      <c r="B66" s="227" t="s">
        <v>179</v>
      </c>
      <c r="C66" s="218">
        <v>60</v>
      </c>
      <c r="D66" s="218">
        <v>60</v>
      </c>
      <c r="E66" s="353">
        <f t="shared" si="0"/>
        <v>0</v>
      </c>
      <c r="F66" s="187" t="str">
        <f t="shared" si="1"/>
        <v>是</v>
      </c>
      <c r="G66" s="250" t="str">
        <f t="shared" si="2"/>
        <v>项</v>
      </c>
    </row>
    <row r="67" ht="36" hidden="1" customHeight="1" spans="1:7">
      <c r="A67" s="356">
        <v>2010608</v>
      </c>
      <c r="B67" s="227" t="s">
        <v>180</v>
      </c>
      <c r="C67" s="218"/>
      <c r="D67" s="218">
        <v>0</v>
      </c>
      <c r="E67" s="353" t="str">
        <f t="shared" si="0"/>
        <v/>
      </c>
      <c r="F67" s="187" t="str">
        <f t="shared" si="1"/>
        <v>否</v>
      </c>
      <c r="G67" s="250" t="str">
        <f t="shared" si="2"/>
        <v>项</v>
      </c>
    </row>
    <row r="68" ht="36" hidden="1" customHeight="1" spans="1:7">
      <c r="A68" s="356">
        <v>2010650</v>
      </c>
      <c r="B68" s="227" t="s">
        <v>147</v>
      </c>
      <c r="C68" s="218"/>
      <c r="D68" s="218">
        <v>0</v>
      </c>
      <c r="E68" s="353" t="str">
        <f t="shared" si="0"/>
        <v/>
      </c>
      <c r="F68" s="187" t="str">
        <f t="shared" si="1"/>
        <v>否</v>
      </c>
      <c r="G68" s="250" t="str">
        <f t="shared" si="2"/>
        <v>项</v>
      </c>
    </row>
    <row r="69" ht="36" customHeight="1" spans="1:7">
      <c r="A69" s="356">
        <v>2010699</v>
      </c>
      <c r="B69" s="227" t="s">
        <v>181</v>
      </c>
      <c r="C69" s="218">
        <v>100</v>
      </c>
      <c r="D69" s="218">
        <v>110</v>
      </c>
      <c r="E69" s="353">
        <f t="shared" ref="E69:E132" si="3">IF(C69&lt;&gt;0,D69/C69-1,"")</f>
        <v>0.1</v>
      </c>
      <c r="F69" s="187" t="str">
        <f t="shared" ref="F69:F132" si="4">IF(LEN(A69)=3,"是",IF(B69&lt;&gt;"",IF(SUM(C69:D69)&lt;&gt;0,"是","否"),"是"))</f>
        <v>是</v>
      </c>
      <c r="G69" s="250" t="str">
        <f t="shared" ref="G69:G132" si="5">IF(LEN(A69)=3,"类",IF(LEN(A69)=5,"款","项"))</f>
        <v>项</v>
      </c>
    </row>
    <row r="70" s="248" customFormat="1" ht="36" customHeight="1" spans="1:7">
      <c r="A70" s="352">
        <v>20107</v>
      </c>
      <c r="B70" s="211" t="s">
        <v>182</v>
      </c>
      <c r="C70" s="219">
        <f>SUM(C71:C82)</f>
        <v>210</v>
      </c>
      <c r="D70" s="219">
        <f>SUM(D71:D82)</f>
        <v>240</v>
      </c>
      <c r="E70" s="353">
        <f t="shared" si="3"/>
        <v>0.143</v>
      </c>
      <c r="F70" s="189" t="str">
        <f t="shared" si="4"/>
        <v>是</v>
      </c>
      <c r="G70" s="248" t="str">
        <f t="shared" si="5"/>
        <v>款</v>
      </c>
    </row>
    <row r="71" ht="36" customHeight="1" spans="1:7">
      <c r="A71" s="356">
        <v>2010701</v>
      </c>
      <c r="B71" s="227" t="s">
        <v>138</v>
      </c>
      <c r="C71" s="218">
        <v>210</v>
      </c>
      <c r="D71" s="218">
        <v>240</v>
      </c>
      <c r="E71" s="353">
        <f t="shared" si="3"/>
        <v>0.143</v>
      </c>
      <c r="F71" s="187" t="str">
        <f t="shared" si="4"/>
        <v>是</v>
      </c>
      <c r="G71" s="250" t="str">
        <f t="shared" si="5"/>
        <v>项</v>
      </c>
    </row>
    <row r="72" ht="36" hidden="1" customHeight="1" spans="1:7">
      <c r="A72" s="356">
        <v>2010702</v>
      </c>
      <c r="B72" s="227" t="s">
        <v>139</v>
      </c>
      <c r="C72" s="218"/>
      <c r="D72" s="218">
        <v>0</v>
      </c>
      <c r="E72" s="353" t="str">
        <f t="shared" si="3"/>
        <v/>
      </c>
      <c r="F72" s="187" t="str">
        <f t="shared" si="4"/>
        <v>否</v>
      </c>
      <c r="G72" s="250" t="str">
        <f t="shared" si="5"/>
        <v>项</v>
      </c>
    </row>
    <row r="73" ht="36" hidden="1" customHeight="1" spans="1:7">
      <c r="A73" s="356">
        <v>2010703</v>
      </c>
      <c r="B73" s="227" t="s">
        <v>140</v>
      </c>
      <c r="C73" s="218"/>
      <c r="D73" s="218">
        <v>0</v>
      </c>
      <c r="E73" s="353" t="str">
        <f t="shared" si="3"/>
        <v/>
      </c>
      <c r="F73" s="187" t="str">
        <f t="shared" si="4"/>
        <v>否</v>
      </c>
      <c r="G73" s="250" t="str">
        <f t="shared" si="5"/>
        <v>项</v>
      </c>
    </row>
    <row r="74" ht="36" hidden="1" customHeight="1" spans="1:7">
      <c r="A74" s="356">
        <v>2010704</v>
      </c>
      <c r="B74" s="357" t="s">
        <v>1585</v>
      </c>
      <c r="C74" s="218"/>
      <c r="D74" s="218"/>
      <c r="E74" s="353" t="str">
        <f t="shared" si="3"/>
        <v/>
      </c>
      <c r="F74" s="187" t="str">
        <f t="shared" si="4"/>
        <v>否</v>
      </c>
      <c r="G74" s="250" t="str">
        <f t="shared" si="5"/>
        <v>项</v>
      </c>
    </row>
    <row r="75" ht="36" hidden="1" customHeight="1" spans="1:7">
      <c r="A75" s="356">
        <v>2010705</v>
      </c>
      <c r="B75" s="357" t="s">
        <v>1586</v>
      </c>
      <c r="C75" s="218"/>
      <c r="D75" s="218"/>
      <c r="E75" s="353" t="str">
        <f t="shared" si="3"/>
        <v/>
      </c>
      <c r="F75" s="187" t="str">
        <f t="shared" si="4"/>
        <v>否</v>
      </c>
      <c r="G75" s="250" t="str">
        <f t="shared" si="5"/>
        <v>项</v>
      </c>
    </row>
    <row r="76" ht="36" hidden="1" customHeight="1" spans="1:7">
      <c r="A76" s="356">
        <v>2010706</v>
      </c>
      <c r="B76" s="357" t="s">
        <v>1587</v>
      </c>
      <c r="C76" s="218"/>
      <c r="D76" s="218"/>
      <c r="E76" s="353" t="str">
        <f t="shared" si="3"/>
        <v/>
      </c>
      <c r="F76" s="187" t="str">
        <f t="shared" si="4"/>
        <v>否</v>
      </c>
      <c r="G76" s="250" t="str">
        <f t="shared" si="5"/>
        <v>项</v>
      </c>
    </row>
    <row r="77" ht="36" hidden="1" customHeight="1" spans="1:7">
      <c r="A77" s="356">
        <v>2010707</v>
      </c>
      <c r="B77" s="357" t="s">
        <v>1588</v>
      </c>
      <c r="C77" s="218"/>
      <c r="D77" s="218"/>
      <c r="E77" s="353" t="str">
        <f t="shared" si="3"/>
        <v/>
      </c>
      <c r="F77" s="187" t="str">
        <f t="shared" si="4"/>
        <v>否</v>
      </c>
      <c r="G77" s="250" t="str">
        <f t="shared" si="5"/>
        <v>项</v>
      </c>
    </row>
    <row r="78" ht="36" hidden="1" customHeight="1" spans="1:7">
      <c r="A78" s="356">
        <v>2010708</v>
      </c>
      <c r="B78" s="357" t="s">
        <v>1589</v>
      </c>
      <c r="C78" s="218"/>
      <c r="D78" s="218"/>
      <c r="E78" s="353" t="str">
        <f t="shared" si="3"/>
        <v/>
      </c>
      <c r="F78" s="187" t="str">
        <f t="shared" si="4"/>
        <v>否</v>
      </c>
      <c r="G78" s="250" t="str">
        <f t="shared" si="5"/>
        <v>项</v>
      </c>
    </row>
    <row r="79" ht="36" hidden="1" customHeight="1" spans="1:7">
      <c r="A79" s="356">
        <v>2010709</v>
      </c>
      <c r="B79" s="227" t="s">
        <v>179</v>
      </c>
      <c r="C79" s="218"/>
      <c r="D79" s="218">
        <v>0</v>
      </c>
      <c r="E79" s="353" t="str">
        <f t="shared" si="3"/>
        <v/>
      </c>
      <c r="F79" s="187" t="str">
        <f t="shared" si="4"/>
        <v>否</v>
      </c>
      <c r="G79" s="250" t="str">
        <f t="shared" si="5"/>
        <v>项</v>
      </c>
    </row>
    <row r="80" ht="36" hidden="1" customHeight="1" spans="1:7">
      <c r="A80" s="358">
        <v>2010710</v>
      </c>
      <c r="B80" s="227" t="s">
        <v>188</v>
      </c>
      <c r="C80" s="218">
        <v>0</v>
      </c>
      <c r="D80" s="218">
        <v>0</v>
      </c>
      <c r="E80" s="353" t="str">
        <f t="shared" si="3"/>
        <v/>
      </c>
      <c r="F80" s="187" t="str">
        <f t="shared" si="4"/>
        <v>否</v>
      </c>
      <c r="G80" s="250" t="str">
        <f t="shared" si="5"/>
        <v>项</v>
      </c>
    </row>
    <row r="81" ht="36" hidden="1" customHeight="1" spans="1:7">
      <c r="A81" s="356">
        <v>2010750</v>
      </c>
      <c r="B81" s="227" t="s">
        <v>147</v>
      </c>
      <c r="C81" s="218"/>
      <c r="D81" s="218">
        <v>0</v>
      </c>
      <c r="E81" s="353" t="str">
        <f t="shared" si="3"/>
        <v/>
      </c>
      <c r="F81" s="187" t="str">
        <f t="shared" si="4"/>
        <v>否</v>
      </c>
      <c r="G81" s="250" t="str">
        <f t="shared" si="5"/>
        <v>项</v>
      </c>
    </row>
    <row r="82" ht="36" hidden="1" customHeight="1" spans="1:7">
      <c r="A82" s="356">
        <v>2010799</v>
      </c>
      <c r="B82" s="227" t="s">
        <v>189</v>
      </c>
      <c r="C82" s="218"/>
      <c r="D82" s="218">
        <v>0</v>
      </c>
      <c r="E82" s="353" t="str">
        <f t="shared" si="3"/>
        <v/>
      </c>
      <c r="F82" s="187" t="str">
        <f t="shared" si="4"/>
        <v>否</v>
      </c>
      <c r="G82" s="250" t="str">
        <f t="shared" si="5"/>
        <v>项</v>
      </c>
    </row>
    <row r="83" s="248" customFormat="1" ht="36" customHeight="1" spans="1:7">
      <c r="A83" s="352">
        <v>20108</v>
      </c>
      <c r="B83" s="211" t="s">
        <v>190</v>
      </c>
      <c r="C83" s="219">
        <f>SUM(C84:C91)</f>
        <v>0</v>
      </c>
      <c r="D83" s="219">
        <f>SUM(D84:D91)</f>
        <v>30</v>
      </c>
      <c r="E83" s="353" t="str">
        <f t="shared" si="3"/>
        <v/>
      </c>
      <c r="F83" s="189" t="str">
        <f t="shared" si="4"/>
        <v>是</v>
      </c>
      <c r="G83" s="248" t="str">
        <f t="shared" si="5"/>
        <v>款</v>
      </c>
    </row>
    <row r="84" ht="36" hidden="1" customHeight="1" spans="1:7">
      <c r="A84" s="356">
        <v>2010801</v>
      </c>
      <c r="B84" s="227" t="s">
        <v>138</v>
      </c>
      <c r="C84" s="218"/>
      <c r="D84" s="218">
        <v>0</v>
      </c>
      <c r="E84" s="353" t="str">
        <f t="shared" si="3"/>
        <v/>
      </c>
      <c r="F84" s="187" t="str">
        <f t="shared" si="4"/>
        <v>否</v>
      </c>
      <c r="G84" s="250" t="str">
        <f t="shared" si="5"/>
        <v>项</v>
      </c>
    </row>
    <row r="85" ht="36" hidden="1" customHeight="1" spans="1:7">
      <c r="A85" s="356">
        <v>2010802</v>
      </c>
      <c r="B85" s="227" t="s">
        <v>139</v>
      </c>
      <c r="C85" s="218"/>
      <c r="D85" s="218">
        <v>0</v>
      </c>
      <c r="E85" s="353" t="str">
        <f t="shared" si="3"/>
        <v/>
      </c>
      <c r="F85" s="187" t="str">
        <f t="shared" si="4"/>
        <v>否</v>
      </c>
      <c r="G85" s="250" t="str">
        <f t="shared" si="5"/>
        <v>项</v>
      </c>
    </row>
    <row r="86" ht="36" hidden="1" customHeight="1" spans="1:7">
      <c r="A86" s="356">
        <v>2010803</v>
      </c>
      <c r="B86" s="227" t="s">
        <v>140</v>
      </c>
      <c r="C86" s="218"/>
      <c r="D86" s="218">
        <v>0</v>
      </c>
      <c r="E86" s="353" t="str">
        <f t="shared" si="3"/>
        <v/>
      </c>
      <c r="F86" s="187" t="str">
        <f t="shared" si="4"/>
        <v>否</v>
      </c>
      <c r="G86" s="250" t="str">
        <f t="shared" si="5"/>
        <v>项</v>
      </c>
    </row>
    <row r="87" ht="36" customHeight="1" spans="1:7">
      <c r="A87" s="356">
        <v>2010804</v>
      </c>
      <c r="B87" s="227" t="s">
        <v>191</v>
      </c>
      <c r="C87" s="218"/>
      <c r="D87" s="218">
        <v>30</v>
      </c>
      <c r="E87" s="353" t="str">
        <f t="shared" si="3"/>
        <v/>
      </c>
      <c r="F87" s="187" t="str">
        <f t="shared" si="4"/>
        <v>是</v>
      </c>
      <c r="G87" s="250" t="str">
        <f t="shared" si="5"/>
        <v>项</v>
      </c>
    </row>
    <row r="88" ht="36" hidden="1" customHeight="1" spans="1:7">
      <c r="A88" s="356">
        <v>2010805</v>
      </c>
      <c r="B88" s="227" t="s">
        <v>192</v>
      </c>
      <c r="C88" s="218"/>
      <c r="D88" s="218">
        <v>0</v>
      </c>
      <c r="E88" s="353" t="str">
        <f t="shared" si="3"/>
        <v/>
      </c>
      <c r="F88" s="187" t="str">
        <f t="shared" si="4"/>
        <v>否</v>
      </c>
      <c r="G88" s="250" t="str">
        <f t="shared" si="5"/>
        <v>项</v>
      </c>
    </row>
    <row r="89" ht="36" hidden="1" customHeight="1" spans="1:7">
      <c r="A89" s="356">
        <v>2010806</v>
      </c>
      <c r="B89" s="227" t="s">
        <v>179</v>
      </c>
      <c r="C89" s="218"/>
      <c r="D89" s="218">
        <v>0</v>
      </c>
      <c r="E89" s="353" t="str">
        <f t="shared" si="3"/>
        <v/>
      </c>
      <c r="F89" s="187" t="str">
        <f t="shared" si="4"/>
        <v>否</v>
      </c>
      <c r="G89" s="250" t="str">
        <f t="shared" si="5"/>
        <v>项</v>
      </c>
    </row>
    <row r="90" ht="36" hidden="1" customHeight="1" spans="1:7">
      <c r="A90" s="356">
        <v>2010850</v>
      </c>
      <c r="B90" s="227" t="s">
        <v>147</v>
      </c>
      <c r="C90" s="218"/>
      <c r="D90" s="218">
        <v>0</v>
      </c>
      <c r="E90" s="353" t="str">
        <f t="shared" si="3"/>
        <v/>
      </c>
      <c r="F90" s="187" t="str">
        <f t="shared" si="4"/>
        <v>否</v>
      </c>
      <c r="G90" s="250" t="str">
        <f t="shared" si="5"/>
        <v>项</v>
      </c>
    </row>
    <row r="91" ht="36" hidden="1" customHeight="1" spans="1:7">
      <c r="A91" s="356">
        <v>2010899</v>
      </c>
      <c r="B91" s="227" t="s">
        <v>193</v>
      </c>
      <c r="C91" s="218"/>
      <c r="D91" s="218">
        <v>0</v>
      </c>
      <c r="E91" s="353" t="str">
        <f t="shared" si="3"/>
        <v/>
      </c>
      <c r="F91" s="187" t="str">
        <f t="shared" si="4"/>
        <v>否</v>
      </c>
      <c r="G91" s="250" t="str">
        <f t="shared" si="5"/>
        <v>项</v>
      </c>
    </row>
    <row r="92" s="248" customFormat="1" ht="36" hidden="1" customHeight="1" spans="1:7">
      <c r="A92" s="352">
        <v>20109</v>
      </c>
      <c r="B92" s="211" t="s">
        <v>194</v>
      </c>
      <c r="C92" s="219">
        <f>SUM(C93:C104)</f>
        <v>0</v>
      </c>
      <c r="D92" s="219">
        <f>SUM(D93:D104)</f>
        <v>0</v>
      </c>
      <c r="E92" s="353" t="str">
        <f t="shared" si="3"/>
        <v/>
      </c>
      <c r="F92" s="189" t="str">
        <f t="shared" si="4"/>
        <v>否</v>
      </c>
      <c r="G92" s="248" t="str">
        <f t="shared" si="5"/>
        <v>款</v>
      </c>
    </row>
    <row r="93" ht="36" hidden="1" customHeight="1" spans="1:7">
      <c r="A93" s="356">
        <v>2010901</v>
      </c>
      <c r="B93" s="227" t="s">
        <v>138</v>
      </c>
      <c r="C93" s="218"/>
      <c r="D93" s="218">
        <v>0</v>
      </c>
      <c r="E93" s="353" t="str">
        <f t="shared" si="3"/>
        <v/>
      </c>
      <c r="F93" s="187" t="str">
        <f t="shared" si="4"/>
        <v>否</v>
      </c>
      <c r="G93" s="250" t="str">
        <f t="shared" si="5"/>
        <v>项</v>
      </c>
    </row>
    <row r="94" ht="36" hidden="1" customHeight="1" spans="1:7">
      <c r="A94" s="356">
        <v>2010902</v>
      </c>
      <c r="B94" s="227" t="s">
        <v>139</v>
      </c>
      <c r="C94" s="218"/>
      <c r="D94" s="218">
        <v>0</v>
      </c>
      <c r="E94" s="353" t="str">
        <f t="shared" si="3"/>
        <v/>
      </c>
      <c r="F94" s="187" t="str">
        <f t="shared" si="4"/>
        <v>否</v>
      </c>
      <c r="G94" s="250" t="str">
        <f t="shared" si="5"/>
        <v>项</v>
      </c>
    </row>
    <row r="95" ht="36" hidden="1" customHeight="1" spans="1:7">
      <c r="A95" s="356">
        <v>2010903</v>
      </c>
      <c r="B95" s="227" t="s">
        <v>140</v>
      </c>
      <c r="C95" s="218"/>
      <c r="D95" s="218">
        <v>0</v>
      </c>
      <c r="E95" s="353" t="str">
        <f t="shared" si="3"/>
        <v/>
      </c>
      <c r="F95" s="187" t="str">
        <f t="shared" si="4"/>
        <v>否</v>
      </c>
      <c r="G95" s="250" t="str">
        <f t="shared" si="5"/>
        <v>项</v>
      </c>
    </row>
    <row r="96" ht="36" hidden="1" customHeight="1" spans="1:7">
      <c r="A96" s="356">
        <v>2010905</v>
      </c>
      <c r="B96" s="227" t="s">
        <v>195</v>
      </c>
      <c r="C96" s="218"/>
      <c r="D96" s="218">
        <v>0</v>
      </c>
      <c r="E96" s="353" t="str">
        <f t="shared" si="3"/>
        <v/>
      </c>
      <c r="F96" s="187" t="str">
        <f t="shared" si="4"/>
        <v>否</v>
      </c>
      <c r="G96" s="250" t="str">
        <f t="shared" si="5"/>
        <v>项</v>
      </c>
    </row>
    <row r="97" ht="36" hidden="1" customHeight="1" spans="1:7">
      <c r="A97" s="356">
        <v>2010907</v>
      </c>
      <c r="B97" s="227" t="s">
        <v>196</v>
      </c>
      <c r="C97" s="218"/>
      <c r="D97" s="218">
        <v>0</v>
      </c>
      <c r="E97" s="353" t="str">
        <f t="shared" si="3"/>
        <v/>
      </c>
      <c r="F97" s="187" t="str">
        <f t="shared" si="4"/>
        <v>否</v>
      </c>
      <c r="G97" s="250" t="str">
        <f t="shared" si="5"/>
        <v>项</v>
      </c>
    </row>
    <row r="98" ht="36" hidden="1" customHeight="1" spans="1:7">
      <c r="A98" s="356">
        <v>2010908</v>
      </c>
      <c r="B98" s="227" t="s">
        <v>179</v>
      </c>
      <c r="C98" s="218"/>
      <c r="D98" s="218">
        <v>0</v>
      </c>
      <c r="E98" s="353" t="str">
        <f t="shared" si="3"/>
        <v/>
      </c>
      <c r="F98" s="187" t="str">
        <f t="shared" si="4"/>
        <v>否</v>
      </c>
      <c r="G98" s="250" t="str">
        <f t="shared" si="5"/>
        <v>项</v>
      </c>
    </row>
    <row r="99" ht="36" hidden="1" customHeight="1" spans="1:7">
      <c r="A99" s="356">
        <v>2010909</v>
      </c>
      <c r="B99" s="227" t="s">
        <v>197</v>
      </c>
      <c r="C99" s="218"/>
      <c r="D99" s="218">
        <v>0</v>
      </c>
      <c r="E99" s="353" t="str">
        <f t="shared" si="3"/>
        <v/>
      </c>
      <c r="F99" s="187" t="str">
        <f t="shared" si="4"/>
        <v>否</v>
      </c>
      <c r="G99" s="250" t="str">
        <f t="shared" si="5"/>
        <v>项</v>
      </c>
    </row>
    <row r="100" ht="36" hidden="1" customHeight="1" spans="1:7">
      <c r="A100" s="356">
        <v>2010910</v>
      </c>
      <c r="B100" s="227" t="s">
        <v>198</v>
      </c>
      <c r="C100" s="218"/>
      <c r="D100" s="218">
        <v>0</v>
      </c>
      <c r="E100" s="353" t="str">
        <f t="shared" si="3"/>
        <v/>
      </c>
      <c r="F100" s="187" t="str">
        <f t="shared" si="4"/>
        <v>否</v>
      </c>
      <c r="G100" s="250" t="str">
        <f t="shared" si="5"/>
        <v>项</v>
      </c>
    </row>
    <row r="101" ht="36" hidden="1" customHeight="1" spans="1:7">
      <c r="A101" s="356">
        <v>2010911</v>
      </c>
      <c r="B101" s="227" t="s">
        <v>199</v>
      </c>
      <c r="C101" s="218"/>
      <c r="D101" s="218">
        <v>0</v>
      </c>
      <c r="E101" s="353" t="str">
        <f t="shared" si="3"/>
        <v/>
      </c>
      <c r="F101" s="187" t="str">
        <f t="shared" si="4"/>
        <v>否</v>
      </c>
      <c r="G101" s="250" t="str">
        <f t="shared" si="5"/>
        <v>项</v>
      </c>
    </row>
    <row r="102" ht="36" hidden="1" customHeight="1" spans="1:7">
      <c r="A102" s="356">
        <v>2010912</v>
      </c>
      <c r="B102" s="227" t="s">
        <v>200</v>
      </c>
      <c r="C102" s="218"/>
      <c r="D102" s="218">
        <v>0</v>
      </c>
      <c r="E102" s="353" t="str">
        <f t="shared" si="3"/>
        <v/>
      </c>
      <c r="F102" s="187" t="str">
        <f t="shared" si="4"/>
        <v>否</v>
      </c>
      <c r="G102" s="250" t="str">
        <f t="shared" si="5"/>
        <v>项</v>
      </c>
    </row>
    <row r="103" ht="36" hidden="1" customHeight="1" spans="1:7">
      <c r="A103" s="356">
        <v>2010950</v>
      </c>
      <c r="B103" s="227" t="s">
        <v>147</v>
      </c>
      <c r="C103" s="218"/>
      <c r="D103" s="218">
        <v>0</v>
      </c>
      <c r="E103" s="353" t="str">
        <f t="shared" si="3"/>
        <v/>
      </c>
      <c r="F103" s="187" t="str">
        <f t="shared" si="4"/>
        <v>否</v>
      </c>
      <c r="G103" s="250" t="str">
        <f t="shared" si="5"/>
        <v>项</v>
      </c>
    </row>
    <row r="104" ht="36" hidden="1" customHeight="1" spans="1:7">
      <c r="A104" s="356">
        <v>2010999</v>
      </c>
      <c r="B104" s="227" t="s">
        <v>201</v>
      </c>
      <c r="C104" s="218"/>
      <c r="D104" s="218">
        <v>0</v>
      </c>
      <c r="E104" s="353" t="str">
        <f t="shared" si="3"/>
        <v/>
      </c>
      <c r="F104" s="187" t="str">
        <f t="shared" si="4"/>
        <v>否</v>
      </c>
      <c r="G104" s="250" t="str">
        <f t="shared" si="5"/>
        <v>项</v>
      </c>
    </row>
    <row r="105" s="248" customFormat="1" ht="36" hidden="1" customHeight="1" spans="1:7">
      <c r="A105" s="352">
        <v>20110</v>
      </c>
      <c r="B105" s="168" t="s">
        <v>1684</v>
      </c>
      <c r="C105" s="219">
        <f>SUM(C106:C114)</f>
        <v>0</v>
      </c>
      <c r="D105" s="219">
        <f>SUM(D106:D114)</f>
        <v>0</v>
      </c>
      <c r="E105" s="353" t="str">
        <f t="shared" si="3"/>
        <v/>
      </c>
      <c r="F105" s="189" t="str">
        <f t="shared" si="4"/>
        <v>否</v>
      </c>
      <c r="G105" s="248" t="str">
        <f t="shared" si="5"/>
        <v>款</v>
      </c>
    </row>
    <row r="106" ht="36" hidden="1" customHeight="1" spans="1:7">
      <c r="A106" s="356">
        <v>2011001</v>
      </c>
      <c r="B106" s="168" t="s">
        <v>203</v>
      </c>
      <c r="C106" s="218"/>
      <c r="D106" s="218"/>
      <c r="E106" s="353" t="str">
        <f t="shared" si="3"/>
        <v/>
      </c>
      <c r="F106" s="187" t="str">
        <f t="shared" si="4"/>
        <v>否</v>
      </c>
      <c r="G106" s="250" t="str">
        <f t="shared" si="5"/>
        <v>项</v>
      </c>
    </row>
    <row r="107" ht="36" hidden="1" customHeight="1" spans="1:7">
      <c r="A107" s="356">
        <v>2011002</v>
      </c>
      <c r="B107" s="168" t="s">
        <v>204</v>
      </c>
      <c r="C107" s="218"/>
      <c r="D107" s="218"/>
      <c r="E107" s="353" t="str">
        <f t="shared" si="3"/>
        <v/>
      </c>
      <c r="F107" s="187" t="str">
        <f t="shared" si="4"/>
        <v>否</v>
      </c>
      <c r="G107" s="250" t="str">
        <f t="shared" si="5"/>
        <v>项</v>
      </c>
    </row>
    <row r="108" ht="36" hidden="1" customHeight="1" spans="1:7">
      <c r="A108" s="356">
        <v>2011003</v>
      </c>
      <c r="B108" s="168" t="s">
        <v>205</v>
      </c>
      <c r="C108" s="218"/>
      <c r="D108" s="218"/>
      <c r="E108" s="353" t="str">
        <f t="shared" si="3"/>
        <v/>
      </c>
      <c r="F108" s="187" t="str">
        <f t="shared" si="4"/>
        <v>否</v>
      </c>
      <c r="G108" s="250" t="str">
        <f t="shared" si="5"/>
        <v>项</v>
      </c>
    </row>
    <row r="109" ht="36" hidden="1" customHeight="1" spans="1:7">
      <c r="A109" s="356">
        <v>2011004</v>
      </c>
      <c r="B109" s="168" t="s">
        <v>206</v>
      </c>
      <c r="C109" s="218"/>
      <c r="D109" s="218"/>
      <c r="E109" s="353" t="str">
        <f t="shared" si="3"/>
        <v/>
      </c>
      <c r="F109" s="187" t="str">
        <f t="shared" si="4"/>
        <v>否</v>
      </c>
      <c r="G109" s="250" t="str">
        <f t="shared" si="5"/>
        <v>项</v>
      </c>
    </row>
    <row r="110" ht="36" hidden="1" customHeight="1" spans="1:7">
      <c r="A110" s="356">
        <v>2011005</v>
      </c>
      <c r="B110" s="168" t="s">
        <v>207</v>
      </c>
      <c r="C110" s="218"/>
      <c r="D110" s="218"/>
      <c r="E110" s="353" t="str">
        <f t="shared" si="3"/>
        <v/>
      </c>
      <c r="F110" s="187" t="str">
        <f t="shared" si="4"/>
        <v>否</v>
      </c>
      <c r="G110" s="250" t="str">
        <f t="shared" si="5"/>
        <v>项</v>
      </c>
    </row>
    <row r="111" ht="36" hidden="1" customHeight="1" spans="1:7">
      <c r="A111" s="356">
        <v>2011007</v>
      </c>
      <c r="B111" s="168" t="s">
        <v>208</v>
      </c>
      <c r="C111" s="218"/>
      <c r="D111" s="218"/>
      <c r="E111" s="353" t="str">
        <f t="shared" si="3"/>
        <v/>
      </c>
      <c r="F111" s="187" t="str">
        <f t="shared" si="4"/>
        <v>否</v>
      </c>
      <c r="G111" s="250" t="str">
        <f t="shared" si="5"/>
        <v>项</v>
      </c>
    </row>
    <row r="112" ht="36" hidden="1" customHeight="1" spans="1:7">
      <c r="A112" s="356">
        <v>2011008</v>
      </c>
      <c r="B112" s="168" t="s">
        <v>209</v>
      </c>
      <c r="C112" s="218"/>
      <c r="D112" s="218"/>
      <c r="E112" s="353" t="str">
        <f t="shared" si="3"/>
        <v/>
      </c>
      <c r="F112" s="187" t="str">
        <f t="shared" si="4"/>
        <v>否</v>
      </c>
      <c r="G112" s="250" t="str">
        <f t="shared" si="5"/>
        <v>项</v>
      </c>
    </row>
    <row r="113" ht="36" hidden="1" customHeight="1" spans="1:7">
      <c r="A113" s="356">
        <v>2011050</v>
      </c>
      <c r="B113" s="168" t="s">
        <v>210</v>
      </c>
      <c r="C113" s="218"/>
      <c r="D113" s="218"/>
      <c r="E113" s="353" t="str">
        <f t="shared" si="3"/>
        <v/>
      </c>
      <c r="F113" s="187" t="str">
        <f t="shared" si="4"/>
        <v>否</v>
      </c>
      <c r="G113" s="250" t="str">
        <f t="shared" si="5"/>
        <v>项</v>
      </c>
    </row>
    <row r="114" ht="36" hidden="1" customHeight="1" spans="1:7">
      <c r="A114" s="356">
        <v>2011099</v>
      </c>
      <c r="B114" s="168" t="s">
        <v>211</v>
      </c>
      <c r="C114" s="218"/>
      <c r="D114" s="218"/>
      <c r="E114" s="353" t="str">
        <f t="shared" si="3"/>
        <v/>
      </c>
      <c r="F114" s="187" t="str">
        <f t="shared" si="4"/>
        <v>否</v>
      </c>
      <c r="G114" s="250" t="str">
        <f t="shared" si="5"/>
        <v>项</v>
      </c>
    </row>
    <row r="115" s="248" customFormat="1" ht="36" customHeight="1" spans="1:7">
      <c r="A115" s="352">
        <v>20111</v>
      </c>
      <c r="B115" s="211" t="s">
        <v>212</v>
      </c>
      <c r="C115" s="219">
        <f>SUM(C116:C123)</f>
        <v>1612</v>
      </c>
      <c r="D115" s="219">
        <f>SUM(D116:D123)</f>
        <v>1518</v>
      </c>
      <c r="E115" s="353">
        <f t="shared" si="3"/>
        <v>-0.058</v>
      </c>
      <c r="F115" s="189" t="str">
        <f t="shared" si="4"/>
        <v>是</v>
      </c>
      <c r="G115" s="248" t="str">
        <f t="shared" si="5"/>
        <v>款</v>
      </c>
    </row>
    <row r="116" ht="36" customHeight="1" spans="1:7">
      <c r="A116" s="356">
        <v>2011101</v>
      </c>
      <c r="B116" s="227" t="s">
        <v>138</v>
      </c>
      <c r="C116" s="218">
        <v>1277</v>
      </c>
      <c r="D116" s="218">
        <v>1368</v>
      </c>
      <c r="E116" s="353">
        <f t="shared" si="3"/>
        <v>0.071</v>
      </c>
      <c r="F116" s="187" t="str">
        <f t="shared" si="4"/>
        <v>是</v>
      </c>
      <c r="G116" s="250" t="str">
        <f t="shared" si="5"/>
        <v>项</v>
      </c>
    </row>
    <row r="117" ht="36" customHeight="1" spans="1:7">
      <c r="A117" s="356">
        <v>2011102</v>
      </c>
      <c r="B117" s="227" t="s">
        <v>139</v>
      </c>
      <c r="C117" s="218">
        <v>259</v>
      </c>
      <c r="D117" s="218">
        <v>29</v>
      </c>
      <c r="E117" s="353">
        <f t="shared" si="3"/>
        <v>-0.888</v>
      </c>
      <c r="F117" s="187" t="str">
        <f t="shared" si="4"/>
        <v>是</v>
      </c>
      <c r="G117" s="250" t="str">
        <f t="shared" si="5"/>
        <v>项</v>
      </c>
    </row>
    <row r="118" ht="36" hidden="1" customHeight="1" spans="1:7">
      <c r="A118" s="356">
        <v>2011103</v>
      </c>
      <c r="B118" s="227" t="s">
        <v>140</v>
      </c>
      <c r="C118" s="218"/>
      <c r="D118" s="218">
        <v>0</v>
      </c>
      <c r="E118" s="353" t="str">
        <f t="shared" si="3"/>
        <v/>
      </c>
      <c r="F118" s="187" t="str">
        <f t="shared" si="4"/>
        <v>否</v>
      </c>
      <c r="G118" s="250" t="str">
        <f t="shared" si="5"/>
        <v>项</v>
      </c>
    </row>
    <row r="119" ht="36" hidden="1" customHeight="1" spans="1:7">
      <c r="A119" s="356">
        <v>2011104</v>
      </c>
      <c r="B119" s="227" t="s">
        <v>213</v>
      </c>
      <c r="C119" s="218"/>
      <c r="D119" s="218">
        <v>0</v>
      </c>
      <c r="E119" s="353" t="str">
        <f t="shared" si="3"/>
        <v/>
      </c>
      <c r="F119" s="187" t="str">
        <f t="shared" si="4"/>
        <v>否</v>
      </c>
      <c r="G119" s="250" t="str">
        <f t="shared" si="5"/>
        <v>项</v>
      </c>
    </row>
    <row r="120" ht="36" hidden="1" customHeight="1" spans="1:7">
      <c r="A120" s="356">
        <v>2011105</v>
      </c>
      <c r="B120" s="227" t="s">
        <v>214</v>
      </c>
      <c r="C120" s="218"/>
      <c r="D120" s="218">
        <v>0</v>
      </c>
      <c r="E120" s="353" t="str">
        <f t="shared" si="3"/>
        <v/>
      </c>
      <c r="F120" s="187" t="str">
        <f t="shared" si="4"/>
        <v>否</v>
      </c>
      <c r="G120" s="250" t="str">
        <f t="shared" si="5"/>
        <v>项</v>
      </c>
    </row>
    <row r="121" ht="36" hidden="1" customHeight="1" spans="1:7">
      <c r="A121" s="356">
        <v>2011106</v>
      </c>
      <c r="B121" s="227" t="s">
        <v>215</v>
      </c>
      <c r="C121" s="218"/>
      <c r="D121" s="218">
        <v>0</v>
      </c>
      <c r="E121" s="353" t="str">
        <f t="shared" si="3"/>
        <v/>
      </c>
      <c r="F121" s="187" t="str">
        <f t="shared" si="4"/>
        <v>否</v>
      </c>
      <c r="G121" s="250" t="str">
        <f t="shared" si="5"/>
        <v>项</v>
      </c>
    </row>
    <row r="122" ht="36" hidden="1" customHeight="1" spans="1:7">
      <c r="A122" s="356">
        <v>2011150</v>
      </c>
      <c r="B122" s="227" t="s">
        <v>147</v>
      </c>
      <c r="C122" s="218"/>
      <c r="D122" s="218">
        <v>0</v>
      </c>
      <c r="E122" s="353" t="str">
        <f t="shared" si="3"/>
        <v/>
      </c>
      <c r="F122" s="187" t="str">
        <f t="shared" si="4"/>
        <v>否</v>
      </c>
      <c r="G122" s="250" t="str">
        <f t="shared" si="5"/>
        <v>项</v>
      </c>
    </row>
    <row r="123" ht="36" customHeight="1" spans="1:7">
      <c r="A123" s="356">
        <v>2011199</v>
      </c>
      <c r="B123" s="227" t="s">
        <v>216</v>
      </c>
      <c r="C123" s="218">
        <v>76</v>
      </c>
      <c r="D123" s="218">
        <v>121</v>
      </c>
      <c r="E123" s="353">
        <f t="shared" si="3"/>
        <v>0.592</v>
      </c>
      <c r="F123" s="187" t="str">
        <f t="shared" si="4"/>
        <v>是</v>
      </c>
      <c r="G123" s="250" t="str">
        <f t="shared" si="5"/>
        <v>项</v>
      </c>
    </row>
    <row r="124" s="248" customFormat="1" ht="36" customHeight="1" spans="1:7">
      <c r="A124" s="352">
        <v>20113</v>
      </c>
      <c r="B124" s="211" t="s">
        <v>217</v>
      </c>
      <c r="C124" s="219">
        <f>SUM(C125:C134)</f>
        <v>579</v>
      </c>
      <c r="D124" s="219">
        <f>SUM(D125:D134)</f>
        <v>220</v>
      </c>
      <c r="E124" s="353">
        <f t="shared" si="3"/>
        <v>-0.62</v>
      </c>
      <c r="F124" s="189" t="str">
        <f t="shared" si="4"/>
        <v>是</v>
      </c>
      <c r="G124" s="248" t="str">
        <f t="shared" si="5"/>
        <v>款</v>
      </c>
    </row>
    <row r="125" ht="36" customHeight="1" spans="1:7">
      <c r="A125" s="356">
        <v>2011301</v>
      </c>
      <c r="B125" s="227" t="s">
        <v>138</v>
      </c>
      <c r="C125" s="218">
        <v>516</v>
      </c>
      <c r="D125" s="218">
        <v>206</v>
      </c>
      <c r="E125" s="353">
        <f t="shared" si="3"/>
        <v>-0.601</v>
      </c>
      <c r="F125" s="187" t="str">
        <f t="shared" si="4"/>
        <v>是</v>
      </c>
      <c r="G125" s="250" t="str">
        <f t="shared" si="5"/>
        <v>项</v>
      </c>
    </row>
    <row r="126" ht="36" customHeight="1" spans="1:7">
      <c r="A126" s="356">
        <v>2011302</v>
      </c>
      <c r="B126" s="227" t="s">
        <v>139</v>
      </c>
      <c r="C126" s="218">
        <v>51</v>
      </c>
      <c r="D126" s="218">
        <v>14</v>
      </c>
      <c r="E126" s="353">
        <f t="shared" si="3"/>
        <v>-0.725</v>
      </c>
      <c r="F126" s="187" t="str">
        <f t="shared" si="4"/>
        <v>是</v>
      </c>
      <c r="G126" s="250" t="str">
        <f t="shared" si="5"/>
        <v>项</v>
      </c>
    </row>
    <row r="127" ht="36" hidden="1" customHeight="1" spans="1:7">
      <c r="A127" s="356">
        <v>2011303</v>
      </c>
      <c r="B127" s="227" t="s">
        <v>140</v>
      </c>
      <c r="C127" s="218"/>
      <c r="D127" s="218">
        <v>0</v>
      </c>
      <c r="E127" s="353" t="str">
        <f t="shared" si="3"/>
        <v/>
      </c>
      <c r="F127" s="187" t="str">
        <f t="shared" si="4"/>
        <v>否</v>
      </c>
      <c r="G127" s="250" t="str">
        <f t="shared" si="5"/>
        <v>项</v>
      </c>
    </row>
    <row r="128" ht="36" hidden="1" customHeight="1" spans="1:7">
      <c r="A128" s="356">
        <v>2011304</v>
      </c>
      <c r="B128" s="227" t="s">
        <v>218</v>
      </c>
      <c r="C128" s="218"/>
      <c r="D128" s="218">
        <v>0</v>
      </c>
      <c r="E128" s="353" t="str">
        <f t="shared" si="3"/>
        <v/>
      </c>
      <c r="F128" s="187" t="str">
        <f t="shared" si="4"/>
        <v>否</v>
      </c>
      <c r="G128" s="250" t="str">
        <f t="shared" si="5"/>
        <v>项</v>
      </c>
    </row>
    <row r="129" ht="36" hidden="1" customHeight="1" spans="1:7">
      <c r="A129" s="356">
        <v>2011305</v>
      </c>
      <c r="B129" s="227" t="s">
        <v>219</v>
      </c>
      <c r="C129" s="218"/>
      <c r="D129" s="218">
        <v>0</v>
      </c>
      <c r="E129" s="353" t="str">
        <f t="shared" si="3"/>
        <v/>
      </c>
      <c r="F129" s="187" t="str">
        <f t="shared" si="4"/>
        <v>否</v>
      </c>
      <c r="G129" s="250" t="str">
        <f t="shared" si="5"/>
        <v>项</v>
      </c>
    </row>
    <row r="130" ht="36" hidden="1" customHeight="1" spans="1:7">
      <c r="A130" s="356">
        <v>2011306</v>
      </c>
      <c r="B130" s="227" t="s">
        <v>220</v>
      </c>
      <c r="C130" s="218"/>
      <c r="D130" s="218">
        <v>0</v>
      </c>
      <c r="E130" s="353" t="str">
        <f t="shared" si="3"/>
        <v/>
      </c>
      <c r="F130" s="187" t="str">
        <f t="shared" si="4"/>
        <v>否</v>
      </c>
      <c r="G130" s="250" t="str">
        <f t="shared" si="5"/>
        <v>项</v>
      </c>
    </row>
    <row r="131" ht="36" hidden="1" customHeight="1" spans="1:7">
      <c r="A131" s="356">
        <v>2011307</v>
      </c>
      <c r="B131" s="227" t="s">
        <v>221</v>
      </c>
      <c r="C131" s="218"/>
      <c r="D131" s="218">
        <v>0</v>
      </c>
      <c r="E131" s="353" t="str">
        <f t="shared" si="3"/>
        <v/>
      </c>
      <c r="F131" s="187" t="str">
        <f t="shared" si="4"/>
        <v>否</v>
      </c>
      <c r="G131" s="250" t="str">
        <f t="shared" si="5"/>
        <v>项</v>
      </c>
    </row>
    <row r="132" ht="36" customHeight="1" spans="1:7">
      <c r="A132" s="356">
        <v>2011308</v>
      </c>
      <c r="B132" s="227" t="s">
        <v>222</v>
      </c>
      <c r="C132" s="218">
        <v>12</v>
      </c>
      <c r="D132" s="218">
        <v>0</v>
      </c>
      <c r="E132" s="353">
        <f t="shared" si="3"/>
        <v>-1</v>
      </c>
      <c r="F132" s="187" t="str">
        <f t="shared" si="4"/>
        <v>是</v>
      </c>
      <c r="G132" s="250" t="str">
        <f t="shared" si="5"/>
        <v>项</v>
      </c>
    </row>
    <row r="133" ht="36" hidden="1" customHeight="1" spans="1:7">
      <c r="A133" s="356">
        <v>2011350</v>
      </c>
      <c r="B133" s="227" t="s">
        <v>147</v>
      </c>
      <c r="C133" s="218"/>
      <c r="D133" s="218">
        <v>0</v>
      </c>
      <c r="E133" s="353" t="str">
        <f t="shared" ref="E133:E196" si="6">IF(C133&lt;&gt;0,D133/C133-1,"")</f>
        <v/>
      </c>
      <c r="F133" s="187" t="str">
        <f t="shared" ref="F133:F196" si="7">IF(LEN(A133)=3,"是",IF(B133&lt;&gt;"",IF(SUM(C133:D133)&lt;&gt;0,"是","否"),"是"))</f>
        <v>否</v>
      </c>
      <c r="G133" s="250" t="str">
        <f t="shared" ref="G133:G196" si="8">IF(LEN(A133)=3,"类",IF(LEN(A133)=5,"款","项"))</f>
        <v>项</v>
      </c>
    </row>
    <row r="134" ht="36" hidden="1" customHeight="1" spans="1:7">
      <c r="A134" s="356">
        <v>2011399</v>
      </c>
      <c r="B134" s="227" t="s">
        <v>223</v>
      </c>
      <c r="C134" s="218"/>
      <c r="D134" s="218">
        <v>0</v>
      </c>
      <c r="E134" s="353" t="str">
        <f t="shared" si="6"/>
        <v/>
      </c>
      <c r="F134" s="187" t="str">
        <f t="shared" si="7"/>
        <v>否</v>
      </c>
      <c r="G134" s="250" t="str">
        <f t="shared" si="8"/>
        <v>项</v>
      </c>
    </row>
    <row r="135" s="248" customFormat="1" ht="36" hidden="1" customHeight="1" spans="1:7">
      <c r="A135" s="352">
        <v>20114</v>
      </c>
      <c r="B135" s="211" t="s">
        <v>224</v>
      </c>
      <c r="C135" s="219">
        <f>SUM(C136:C147)</f>
        <v>0</v>
      </c>
      <c r="D135" s="219">
        <f>SUM(D136:D147)</f>
        <v>0</v>
      </c>
      <c r="E135" s="353" t="str">
        <f t="shared" si="6"/>
        <v/>
      </c>
      <c r="F135" s="189" t="str">
        <f t="shared" si="7"/>
        <v>否</v>
      </c>
      <c r="G135" s="248" t="str">
        <f t="shared" si="8"/>
        <v>款</v>
      </c>
    </row>
    <row r="136" ht="36" hidden="1" customHeight="1" spans="1:7">
      <c r="A136" s="356">
        <v>2011401</v>
      </c>
      <c r="B136" s="227" t="s">
        <v>138</v>
      </c>
      <c r="C136" s="218"/>
      <c r="D136" s="218">
        <v>0</v>
      </c>
      <c r="E136" s="353" t="str">
        <f t="shared" si="6"/>
        <v/>
      </c>
      <c r="F136" s="187" t="str">
        <f t="shared" si="7"/>
        <v>否</v>
      </c>
      <c r="G136" s="250" t="str">
        <f t="shared" si="8"/>
        <v>项</v>
      </c>
    </row>
    <row r="137" ht="36" hidden="1" customHeight="1" spans="1:7">
      <c r="A137" s="356">
        <v>2011402</v>
      </c>
      <c r="B137" s="227" t="s">
        <v>139</v>
      </c>
      <c r="C137" s="218"/>
      <c r="D137" s="218">
        <v>0</v>
      </c>
      <c r="E137" s="353" t="str">
        <f t="shared" si="6"/>
        <v/>
      </c>
      <c r="F137" s="187" t="str">
        <f t="shared" si="7"/>
        <v>否</v>
      </c>
      <c r="G137" s="250" t="str">
        <f t="shared" si="8"/>
        <v>项</v>
      </c>
    </row>
    <row r="138" ht="36" hidden="1" customHeight="1" spans="1:7">
      <c r="A138" s="356">
        <v>2011403</v>
      </c>
      <c r="B138" s="227" t="s">
        <v>140</v>
      </c>
      <c r="C138" s="218"/>
      <c r="D138" s="218">
        <v>0</v>
      </c>
      <c r="E138" s="353" t="str">
        <f t="shared" si="6"/>
        <v/>
      </c>
      <c r="F138" s="187" t="str">
        <f t="shared" si="7"/>
        <v>否</v>
      </c>
      <c r="G138" s="250" t="str">
        <f t="shared" si="8"/>
        <v>项</v>
      </c>
    </row>
    <row r="139" ht="36" hidden="1" customHeight="1" spans="1:7">
      <c r="A139" s="356">
        <v>2011404</v>
      </c>
      <c r="B139" s="227" t="s">
        <v>225</v>
      </c>
      <c r="C139" s="218"/>
      <c r="D139" s="218">
        <v>0</v>
      </c>
      <c r="E139" s="353" t="str">
        <f t="shared" si="6"/>
        <v/>
      </c>
      <c r="F139" s="187" t="str">
        <f t="shared" si="7"/>
        <v>否</v>
      </c>
      <c r="G139" s="250" t="str">
        <f t="shared" si="8"/>
        <v>项</v>
      </c>
    </row>
    <row r="140" ht="36" hidden="1" customHeight="1" spans="1:7">
      <c r="A140" s="356">
        <v>2011405</v>
      </c>
      <c r="B140" s="227" t="s">
        <v>1590</v>
      </c>
      <c r="C140" s="218"/>
      <c r="D140" s="218">
        <v>0</v>
      </c>
      <c r="E140" s="353" t="str">
        <f t="shared" si="6"/>
        <v/>
      </c>
      <c r="F140" s="187" t="str">
        <f t="shared" si="7"/>
        <v>否</v>
      </c>
      <c r="G140" s="250" t="str">
        <f t="shared" si="8"/>
        <v>项</v>
      </c>
    </row>
    <row r="141" ht="36" hidden="1" customHeight="1" spans="1:7">
      <c r="A141" s="356">
        <v>2011406</v>
      </c>
      <c r="B141" s="168" t="s">
        <v>227</v>
      </c>
      <c r="C141" s="218"/>
      <c r="D141" s="218">
        <v>0</v>
      </c>
      <c r="E141" s="353" t="str">
        <f t="shared" si="6"/>
        <v/>
      </c>
      <c r="F141" s="187" t="str">
        <f t="shared" si="7"/>
        <v>否</v>
      </c>
      <c r="G141" s="250" t="str">
        <f t="shared" si="8"/>
        <v>项</v>
      </c>
    </row>
    <row r="142" ht="36" hidden="1" customHeight="1" spans="1:7">
      <c r="A142" s="356">
        <v>2011408</v>
      </c>
      <c r="B142" s="227" t="s">
        <v>228</v>
      </c>
      <c r="C142" s="218"/>
      <c r="D142" s="218">
        <v>0</v>
      </c>
      <c r="E142" s="353" t="str">
        <f t="shared" si="6"/>
        <v/>
      </c>
      <c r="F142" s="187" t="str">
        <f t="shared" si="7"/>
        <v>否</v>
      </c>
      <c r="G142" s="250" t="str">
        <f t="shared" si="8"/>
        <v>项</v>
      </c>
    </row>
    <row r="143" ht="36" hidden="1" customHeight="1" spans="1:7">
      <c r="A143" s="356">
        <v>2011409</v>
      </c>
      <c r="B143" s="227" t="s">
        <v>229</v>
      </c>
      <c r="C143" s="218"/>
      <c r="D143" s="218">
        <v>0</v>
      </c>
      <c r="E143" s="353" t="str">
        <f t="shared" si="6"/>
        <v/>
      </c>
      <c r="F143" s="187" t="str">
        <f t="shared" si="7"/>
        <v>否</v>
      </c>
      <c r="G143" s="250" t="str">
        <f t="shared" si="8"/>
        <v>项</v>
      </c>
    </row>
    <row r="144" ht="36" hidden="1" customHeight="1" spans="1:7">
      <c r="A144" s="356">
        <v>2011410</v>
      </c>
      <c r="B144" s="227" t="s">
        <v>230</v>
      </c>
      <c r="C144" s="218"/>
      <c r="D144" s="218">
        <v>0</v>
      </c>
      <c r="E144" s="353" t="str">
        <f t="shared" si="6"/>
        <v/>
      </c>
      <c r="F144" s="187" t="str">
        <f t="shared" si="7"/>
        <v>否</v>
      </c>
      <c r="G144" s="250" t="str">
        <f t="shared" si="8"/>
        <v>项</v>
      </c>
    </row>
    <row r="145" ht="36" hidden="1" customHeight="1" spans="1:7">
      <c r="A145" s="356">
        <v>2011411</v>
      </c>
      <c r="B145" s="227" t="s">
        <v>231</v>
      </c>
      <c r="C145" s="218"/>
      <c r="D145" s="218">
        <v>0</v>
      </c>
      <c r="E145" s="353" t="str">
        <f t="shared" si="6"/>
        <v/>
      </c>
      <c r="F145" s="187" t="str">
        <f t="shared" si="7"/>
        <v>否</v>
      </c>
      <c r="G145" s="250" t="str">
        <f t="shared" si="8"/>
        <v>项</v>
      </c>
    </row>
    <row r="146" ht="36" hidden="1" customHeight="1" spans="1:7">
      <c r="A146" s="356">
        <v>2011450</v>
      </c>
      <c r="B146" s="227" t="s">
        <v>147</v>
      </c>
      <c r="C146" s="218"/>
      <c r="D146" s="218">
        <v>0</v>
      </c>
      <c r="E146" s="353" t="str">
        <f t="shared" si="6"/>
        <v/>
      </c>
      <c r="F146" s="187" t="str">
        <f t="shared" si="7"/>
        <v>否</v>
      </c>
      <c r="G146" s="250" t="str">
        <f t="shared" si="8"/>
        <v>项</v>
      </c>
    </row>
    <row r="147" ht="36" hidden="1" customHeight="1" spans="1:7">
      <c r="A147" s="356">
        <v>2011499</v>
      </c>
      <c r="B147" s="227" t="s">
        <v>232</v>
      </c>
      <c r="C147" s="218"/>
      <c r="D147" s="218">
        <v>0</v>
      </c>
      <c r="E147" s="353" t="str">
        <f t="shared" si="6"/>
        <v/>
      </c>
      <c r="F147" s="187" t="str">
        <f t="shared" si="7"/>
        <v>否</v>
      </c>
      <c r="G147" s="250" t="str">
        <f t="shared" si="8"/>
        <v>项</v>
      </c>
    </row>
    <row r="148" s="248" customFormat="1" ht="36" customHeight="1" spans="1:7">
      <c r="A148" s="352">
        <v>20123</v>
      </c>
      <c r="B148" s="211" t="s">
        <v>233</v>
      </c>
      <c r="C148" s="219">
        <f>SUM(C149:C154)</f>
        <v>133</v>
      </c>
      <c r="D148" s="219">
        <f>SUM(D149:D154)</f>
        <v>129</v>
      </c>
      <c r="E148" s="353">
        <f t="shared" si="6"/>
        <v>-0.03</v>
      </c>
      <c r="F148" s="189" t="str">
        <f t="shared" si="7"/>
        <v>是</v>
      </c>
      <c r="G148" s="248" t="str">
        <f t="shared" si="8"/>
        <v>款</v>
      </c>
    </row>
    <row r="149" ht="36" customHeight="1" spans="1:7">
      <c r="A149" s="356">
        <v>2012301</v>
      </c>
      <c r="B149" s="227" t="s">
        <v>138</v>
      </c>
      <c r="C149" s="218">
        <v>90</v>
      </c>
      <c r="D149" s="218">
        <v>99</v>
      </c>
      <c r="E149" s="353">
        <f t="shared" si="6"/>
        <v>0.1</v>
      </c>
      <c r="F149" s="187" t="str">
        <f t="shared" si="7"/>
        <v>是</v>
      </c>
      <c r="G149" s="250" t="str">
        <f t="shared" si="8"/>
        <v>项</v>
      </c>
    </row>
    <row r="150" ht="36" hidden="1" customHeight="1" spans="1:7">
      <c r="A150" s="356">
        <v>2012302</v>
      </c>
      <c r="B150" s="227" t="s">
        <v>139</v>
      </c>
      <c r="C150" s="218"/>
      <c r="D150" s="218">
        <v>0</v>
      </c>
      <c r="E150" s="353" t="str">
        <f t="shared" si="6"/>
        <v/>
      </c>
      <c r="F150" s="187" t="str">
        <f t="shared" si="7"/>
        <v>否</v>
      </c>
      <c r="G150" s="250" t="str">
        <f t="shared" si="8"/>
        <v>项</v>
      </c>
    </row>
    <row r="151" ht="36" hidden="1" customHeight="1" spans="1:7">
      <c r="A151" s="356">
        <v>2012303</v>
      </c>
      <c r="B151" s="227" t="s">
        <v>140</v>
      </c>
      <c r="C151" s="218"/>
      <c r="D151" s="218">
        <v>0</v>
      </c>
      <c r="E151" s="353" t="str">
        <f t="shared" si="6"/>
        <v/>
      </c>
      <c r="F151" s="187" t="str">
        <f t="shared" si="7"/>
        <v>否</v>
      </c>
      <c r="G151" s="250" t="str">
        <f t="shared" si="8"/>
        <v>项</v>
      </c>
    </row>
    <row r="152" ht="36" hidden="1" customHeight="1" spans="1:7">
      <c r="A152" s="356">
        <v>2012304</v>
      </c>
      <c r="B152" s="227" t="s">
        <v>234</v>
      </c>
      <c r="C152" s="218"/>
      <c r="D152" s="218">
        <v>0</v>
      </c>
      <c r="E152" s="353" t="str">
        <f t="shared" si="6"/>
        <v/>
      </c>
      <c r="F152" s="187" t="str">
        <f t="shared" si="7"/>
        <v>否</v>
      </c>
      <c r="G152" s="250" t="str">
        <f t="shared" si="8"/>
        <v>项</v>
      </c>
    </row>
    <row r="153" ht="36" hidden="1" customHeight="1" spans="1:7">
      <c r="A153" s="356">
        <v>2012350</v>
      </c>
      <c r="B153" s="227" t="s">
        <v>147</v>
      </c>
      <c r="C153" s="218"/>
      <c r="D153" s="218">
        <v>0</v>
      </c>
      <c r="E153" s="353" t="str">
        <f t="shared" si="6"/>
        <v/>
      </c>
      <c r="F153" s="187" t="str">
        <f t="shared" si="7"/>
        <v>否</v>
      </c>
      <c r="G153" s="250" t="str">
        <f t="shared" si="8"/>
        <v>项</v>
      </c>
    </row>
    <row r="154" ht="36" customHeight="1" spans="1:7">
      <c r="A154" s="356">
        <v>2012399</v>
      </c>
      <c r="B154" s="227" t="s">
        <v>235</v>
      </c>
      <c r="C154" s="218">
        <v>43</v>
      </c>
      <c r="D154" s="218">
        <v>30</v>
      </c>
      <c r="E154" s="353">
        <f t="shared" si="6"/>
        <v>-0.302</v>
      </c>
      <c r="F154" s="187" t="str">
        <f t="shared" si="7"/>
        <v>是</v>
      </c>
      <c r="G154" s="250" t="str">
        <f t="shared" si="8"/>
        <v>项</v>
      </c>
    </row>
    <row r="155" s="248" customFormat="1" ht="36" hidden="1" customHeight="1" spans="1:7">
      <c r="A155" s="352">
        <v>20125</v>
      </c>
      <c r="B155" s="211" t="s">
        <v>236</v>
      </c>
      <c r="C155" s="219">
        <f>SUM(C156:C162)</f>
        <v>0</v>
      </c>
      <c r="D155" s="219">
        <f>SUM(D156:D162)</f>
        <v>0</v>
      </c>
      <c r="E155" s="353" t="str">
        <f t="shared" si="6"/>
        <v/>
      </c>
      <c r="F155" s="189" t="str">
        <f t="shared" si="7"/>
        <v>否</v>
      </c>
      <c r="G155" s="248" t="str">
        <f t="shared" si="8"/>
        <v>款</v>
      </c>
    </row>
    <row r="156" ht="36" hidden="1" customHeight="1" spans="1:7">
      <c r="A156" s="356">
        <v>2012501</v>
      </c>
      <c r="B156" s="227" t="s">
        <v>138</v>
      </c>
      <c r="C156" s="218"/>
      <c r="D156" s="218">
        <v>0</v>
      </c>
      <c r="E156" s="353" t="str">
        <f t="shared" si="6"/>
        <v/>
      </c>
      <c r="F156" s="187" t="str">
        <f t="shared" si="7"/>
        <v>否</v>
      </c>
      <c r="G156" s="250" t="str">
        <f t="shared" si="8"/>
        <v>项</v>
      </c>
    </row>
    <row r="157" ht="36" hidden="1" customHeight="1" spans="1:7">
      <c r="A157" s="356">
        <v>2012502</v>
      </c>
      <c r="B157" s="227" t="s">
        <v>139</v>
      </c>
      <c r="C157" s="218"/>
      <c r="D157" s="218">
        <v>0</v>
      </c>
      <c r="E157" s="353" t="str">
        <f t="shared" si="6"/>
        <v/>
      </c>
      <c r="F157" s="187" t="str">
        <f t="shared" si="7"/>
        <v>否</v>
      </c>
      <c r="G157" s="250" t="str">
        <f t="shared" si="8"/>
        <v>项</v>
      </c>
    </row>
    <row r="158" ht="36" hidden="1" customHeight="1" spans="1:7">
      <c r="A158" s="356">
        <v>2012503</v>
      </c>
      <c r="B158" s="227" t="s">
        <v>140</v>
      </c>
      <c r="C158" s="218"/>
      <c r="D158" s="218">
        <v>0</v>
      </c>
      <c r="E158" s="353" t="str">
        <f t="shared" si="6"/>
        <v/>
      </c>
      <c r="F158" s="187" t="str">
        <f t="shared" si="7"/>
        <v>否</v>
      </c>
      <c r="G158" s="250" t="str">
        <f t="shared" si="8"/>
        <v>项</v>
      </c>
    </row>
    <row r="159" ht="36" hidden="1" customHeight="1" spans="1:7">
      <c r="A159" s="356">
        <v>2012504</v>
      </c>
      <c r="B159" s="227" t="s">
        <v>237</v>
      </c>
      <c r="C159" s="218"/>
      <c r="D159" s="218">
        <v>0</v>
      </c>
      <c r="E159" s="353" t="str">
        <f t="shared" si="6"/>
        <v/>
      </c>
      <c r="F159" s="187" t="str">
        <f t="shared" si="7"/>
        <v>否</v>
      </c>
      <c r="G159" s="250" t="str">
        <f t="shared" si="8"/>
        <v>项</v>
      </c>
    </row>
    <row r="160" ht="36" hidden="1" customHeight="1" spans="1:7">
      <c r="A160" s="356">
        <v>2012505</v>
      </c>
      <c r="B160" s="227" t="s">
        <v>238</v>
      </c>
      <c r="C160" s="218"/>
      <c r="D160" s="218">
        <v>0</v>
      </c>
      <c r="E160" s="353" t="str">
        <f t="shared" si="6"/>
        <v/>
      </c>
      <c r="F160" s="187" t="str">
        <f t="shared" si="7"/>
        <v>否</v>
      </c>
      <c r="G160" s="250" t="str">
        <f t="shared" si="8"/>
        <v>项</v>
      </c>
    </row>
    <row r="161" ht="36" hidden="1" customHeight="1" spans="1:7">
      <c r="A161" s="356">
        <v>2012550</v>
      </c>
      <c r="B161" s="227" t="s">
        <v>147</v>
      </c>
      <c r="C161" s="218"/>
      <c r="D161" s="218">
        <v>0</v>
      </c>
      <c r="E161" s="353" t="str">
        <f t="shared" si="6"/>
        <v/>
      </c>
      <c r="F161" s="187" t="str">
        <f t="shared" si="7"/>
        <v>否</v>
      </c>
      <c r="G161" s="250" t="str">
        <f t="shared" si="8"/>
        <v>项</v>
      </c>
    </row>
    <row r="162" ht="36" hidden="1" customHeight="1" spans="1:7">
      <c r="A162" s="356">
        <v>2012599</v>
      </c>
      <c r="B162" s="227" t="s">
        <v>239</v>
      </c>
      <c r="C162" s="218"/>
      <c r="D162" s="218">
        <v>0</v>
      </c>
      <c r="E162" s="353" t="str">
        <f t="shared" si="6"/>
        <v/>
      </c>
      <c r="F162" s="187" t="str">
        <f t="shared" si="7"/>
        <v>否</v>
      </c>
      <c r="G162" s="250" t="str">
        <f t="shared" si="8"/>
        <v>项</v>
      </c>
    </row>
    <row r="163" s="248" customFormat="1" ht="36" customHeight="1" spans="1:7">
      <c r="A163" s="352">
        <v>20126</v>
      </c>
      <c r="B163" s="211" t="s">
        <v>240</v>
      </c>
      <c r="C163" s="219">
        <f>SUM(C164:C168)</f>
        <v>46</v>
      </c>
      <c r="D163" s="219">
        <f>SUM(D164:D168)</f>
        <v>74</v>
      </c>
      <c r="E163" s="353">
        <f t="shared" si="6"/>
        <v>0.609</v>
      </c>
      <c r="F163" s="189" t="str">
        <f t="shared" si="7"/>
        <v>是</v>
      </c>
      <c r="G163" s="248" t="str">
        <f t="shared" si="8"/>
        <v>款</v>
      </c>
    </row>
    <row r="164" ht="36" hidden="1" customHeight="1" spans="1:7">
      <c r="A164" s="356">
        <v>2012601</v>
      </c>
      <c r="B164" s="227" t="s">
        <v>138</v>
      </c>
      <c r="C164" s="218"/>
      <c r="D164" s="218">
        <v>0</v>
      </c>
      <c r="E164" s="353" t="str">
        <f t="shared" si="6"/>
        <v/>
      </c>
      <c r="F164" s="187" t="str">
        <f t="shared" si="7"/>
        <v>否</v>
      </c>
      <c r="G164" s="250" t="str">
        <f t="shared" si="8"/>
        <v>项</v>
      </c>
    </row>
    <row r="165" ht="36" hidden="1" customHeight="1" spans="1:7">
      <c r="A165" s="356">
        <v>2012602</v>
      </c>
      <c r="B165" s="227" t="s">
        <v>139</v>
      </c>
      <c r="C165" s="218"/>
      <c r="D165" s="218">
        <v>0</v>
      </c>
      <c r="E165" s="353" t="str">
        <f t="shared" si="6"/>
        <v/>
      </c>
      <c r="F165" s="187" t="str">
        <f t="shared" si="7"/>
        <v>否</v>
      </c>
      <c r="G165" s="250" t="str">
        <f t="shared" si="8"/>
        <v>项</v>
      </c>
    </row>
    <row r="166" ht="36" hidden="1" customHeight="1" spans="1:7">
      <c r="A166" s="356">
        <v>2012603</v>
      </c>
      <c r="B166" s="227" t="s">
        <v>140</v>
      </c>
      <c r="C166" s="218"/>
      <c r="D166" s="218">
        <v>0</v>
      </c>
      <c r="E166" s="353" t="str">
        <f t="shared" si="6"/>
        <v/>
      </c>
      <c r="F166" s="187" t="str">
        <f t="shared" si="7"/>
        <v>否</v>
      </c>
      <c r="G166" s="250" t="str">
        <f t="shared" si="8"/>
        <v>项</v>
      </c>
    </row>
    <row r="167" ht="36" customHeight="1" spans="1:7">
      <c r="A167" s="356">
        <v>2012604</v>
      </c>
      <c r="B167" s="227" t="s">
        <v>241</v>
      </c>
      <c r="C167" s="218">
        <v>46</v>
      </c>
      <c r="D167" s="218">
        <v>74</v>
      </c>
      <c r="E167" s="353">
        <f t="shared" si="6"/>
        <v>0.609</v>
      </c>
      <c r="F167" s="187" t="str">
        <f t="shared" si="7"/>
        <v>是</v>
      </c>
      <c r="G167" s="250" t="str">
        <f t="shared" si="8"/>
        <v>项</v>
      </c>
    </row>
    <row r="168" ht="36" hidden="1" customHeight="1" spans="1:7">
      <c r="A168" s="356">
        <v>2012699</v>
      </c>
      <c r="B168" s="227" t="s">
        <v>242</v>
      </c>
      <c r="C168" s="218"/>
      <c r="D168" s="218">
        <v>0</v>
      </c>
      <c r="E168" s="353" t="str">
        <f t="shared" si="6"/>
        <v/>
      </c>
      <c r="F168" s="187" t="str">
        <f t="shared" si="7"/>
        <v>否</v>
      </c>
      <c r="G168" s="250" t="str">
        <f t="shared" si="8"/>
        <v>项</v>
      </c>
    </row>
    <row r="169" s="248" customFormat="1" ht="36" customHeight="1" spans="1:7">
      <c r="A169" s="352">
        <v>20128</v>
      </c>
      <c r="B169" s="211" t="s">
        <v>243</v>
      </c>
      <c r="C169" s="219">
        <f>SUM(C170:C175)</f>
        <v>113</v>
      </c>
      <c r="D169" s="219">
        <f>SUM(D170:D175)</f>
        <v>124</v>
      </c>
      <c r="E169" s="353">
        <f t="shared" si="6"/>
        <v>0.097</v>
      </c>
      <c r="F169" s="189" t="str">
        <f t="shared" si="7"/>
        <v>是</v>
      </c>
      <c r="G169" s="248" t="str">
        <f t="shared" si="8"/>
        <v>款</v>
      </c>
    </row>
    <row r="170" ht="36" customHeight="1" spans="1:7">
      <c r="A170" s="356">
        <v>2012801</v>
      </c>
      <c r="B170" s="227" t="s">
        <v>138</v>
      </c>
      <c r="C170" s="218">
        <v>100</v>
      </c>
      <c r="D170" s="218">
        <v>114</v>
      </c>
      <c r="E170" s="353">
        <f t="shared" si="6"/>
        <v>0.14</v>
      </c>
      <c r="F170" s="187" t="str">
        <f t="shared" si="7"/>
        <v>是</v>
      </c>
      <c r="G170" s="250" t="str">
        <f t="shared" si="8"/>
        <v>项</v>
      </c>
    </row>
    <row r="171" ht="36" hidden="1" customHeight="1" spans="1:7">
      <c r="A171" s="356">
        <v>2012802</v>
      </c>
      <c r="B171" s="227" t="s">
        <v>139</v>
      </c>
      <c r="C171" s="218"/>
      <c r="D171" s="218">
        <v>0</v>
      </c>
      <c r="E171" s="353" t="str">
        <f t="shared" si="6"/>
        <v/>
      </c>
      <c r="F171" s="187" t="str">
        <f t="shared" si="7"/>
        <v>否</v>
      </c>
      <c r="G171" s="250" t="str">
        <f t="shared" si="8"/>
        <v>项</v>
      </c>
    </row>
    <row r="172" ht="36" hidden="1" customHeight="1" spans="1:7">
      <c r="A172" s="356">
        <v>2012803</v>
      </c>
      <c r="B172" s="227" t="s">
        <v>140</v>
      </c>
      <c r="C172" s="218"/>
      <c r="D172" s="218">
        <v>0</v>
      </c>
      <c r="E172" s="353" t="str">
        <f t="shared" si="6"/>
        <v/>
      </c>
      <c r="F172" s="187" t="str">
        <f t="shared" si="7"/>
        <v>否</v>
      </c>
      <c r="G172" s="250" t="str">
        <f t="shared" si="8"/>
        <v>项</v>
      </c>
    </row>
    <row r="173" ht="36" hidden="1" customHeight="1" spans="1:7">
      <c r="A173" s="356">
        <v>2012804</v>
      </c>
      <c r="B173" s="227" t="s">
        <v>152</v>
      </c>
      <c r="C173" s="218"/>
      <c r="D173" s="218">
        <v>0</v>
      </c>
      <c r="E173" s="353" t="str">
        <f t="shared" si="6"/>
        <v/>
      </c>
      <c r="F173" s="187" t="str">
        <f t="shared" si="7"/>
        <v>否</v>
      </c>
      <c r="G173" s="250" t="str">
        <f t="shared" si="8"/>
        <v>项</v>
      </c>
    </row>
    <row r="174" ht="36" hidden="1" customHeight="1" spans="1:7">
      <c r="A174" s="356">
        <v>2012850</v>
      </c>
      <c r="B174" s="227" t="s">
        <v>147</v>
      </c>
      <c r="C174" s="218"/>
      <c r="D174" s="218">
        <v>0</v>
      </c>
      <c r="E174" s="353" t="str">
        <f t="shared" si="6"/>
        <v/>
      </c>
      <c r="F174" s="187" t="str">
        <f t="shared" si="7"/>
        <v>否</v>
      </c>
      <c r="G174" s="250" t="str">
        <f t="shared" si="8"/>
        <v>项</v>
      </c>
    </row>
    <row r="175" ht="36" customHeight="1" spans="1:7">
      <c r="A175" s="356">
        <v>2012899</v>
      </c>
      <c r="B175" s="227" t="s">
        <v>244</v>
      </c>
      <c r="C175" s="218">
        <v>13</v>
      </c>
      <c r="D175" s="218">
        <v>10</v>
      </c>
      <c r="E175" s="353">
        <f t="shared" si="6"/>
        <v>-0.231</v>
      </c>
      <c r="F175" s="187" t="str">
        <f t="shared" si="7"/>
        <v>是</v>
      </c>
      <c r="G175" s="250" t="str">
        <f t="shared" si="8"/>
        <v>项</v>
      </c>
    </row>
    <row r="176" s="248" customFormat="1" ht="36" customHeight="1" spans="1:7">
      <c r="A176" s="352">
        <v>20129</v>
      </c>
      <c r="B176" s="211" t="s">
        <v>245</v>
      </c>
      <c r="C176" s="219">
        <f>SUM(C177:C182)</f>
        <v>416</v>
      </c>
      <c r="D176" s="219">
        <f>SUM(D177:D182)</f>
        <v>424</v>
      </c>
      <c r="E176" s="353">
        <f t="shared" si="6"/>
        <v>0.019</v>
      </c>
      <c r="F176" s="189" t="str">
        <f t="shared" si="7"/>
        <v>是</v>
      </c>
      <c r="G176" s="248" t="str">
        <f t="shared" si="8"/>
        <v>款</v>
      </c>
    </row>
    <row r="177" ht="36" customHeight="1" spans="1:7">
      <c r="A177" s="356">
        <v>2012901</v>
      </c>
      <c r="B177" s="227" t="s">
        <v>138</v>
      </c>
      <c r="C177" s="218">
        <v>297</v>
      </c>
      <c r="D177" s="218">
        <v>285</v>
      </c>
      <c r="E177" s="353">
        <f t="shared" si="6"/>
        <v>-0.04</v>
      </c>
      <c r="F177" s="187" t="str">
        <f t="shared" si="7"/>
        <v>是</v>
      </c>
      <c r="G177" s="250" t="str">
        <f t="shared" si="8"/>
        <v>项</v>
      </c>
    </row>
    <row r="178" ht="36" customHeight="1" spans="1:7">
      <c r="A178" s="356">
        <v>2012902</v>
      </c>
      <c r="B178" s="227" t="s">
        <v>139</v>
      </c>
      <c r="C178" s="218">
        <v>26</v>
      </c>
      <c r="D178" s="218">
        <v>33</v>
      </c>
      <c r="E178" s="353">
        <f t="shared" si="6"/>
        <v>0.269</v>
      </c>
      <c r="F178" s="187" t="str">
        <f t="shared" si="7"/>
        <v>是</v>
      </c>
      <c r="G178" s="250" t="str">
        <f t="shared" si="8"/>
        <v>项</v>
      </c>
    </row>
    <row r="179" ht="36" hidden="1" customHeight="1" spans="1:7">
      <c r="A179" s="356">
        <v>2012903</v>
      </c>
      <c r="B179" s="227" t="s">
        <v>140</v>
      </c>
      <c r="C179" s="218"/>
      <c r="D179" s="218">
        <v>0</v>
      </c>
      <c r="E179" s="353" t="str">
        <f t="shared" si="6"/>
        <v/>
      </c>
      <c r="F179" s="187" t="str">
        <f t="shared" si="7"/>
        <v>否</v>
      </c>
      <c r="G179" s="250" t="str">
        <f t="shared" si="8"/>
        <v>项</v>
      </c>
    </row>
    <row r="180" ht="36" hidden="1" customHeight="1" spans="1:7">
      <c r="A180" s="356">
        <v>2012906</v>
      </c>
      <c r="B180" s="227" t="s">
        <v>246</v>
      </c>
      <c r="C180" s="218">
        <v>0</v>
      </c>
      <c r="D180" s="218">
        <v>0</v>
      </c>
      <c r="E180" s="353" t="str">
        <f t="shared" si="6"/>
        <v/>
      </c>
      <c r="F180" s="187" t="str">
        <f t="shared" si="7"/>
        <v>否</v>
      </c>
      <c r="G180" s="250" t="str">
        <f t="shared" si="8"/>
        <v>项</v>
      </c>
    </row>
    <row r="181" ht="36" hidden="1" customHeight="1" spans="1:7">
      <c r="A181" s="356">
        <v>2012950</v>
      </c>
      <c r="B181" s="227" t="s">
        <v>147</v>
      </c>
      <c r="C181" s="218"/>
      <c r="D181" s="218">
        <v>0</v>
      </c>
      <c r="E181" s="353" t="str">
        <f t="shared" si="6"/>
        <v/>
      </c>
      <c r="F181" s="187" t="str">
        <f t="shared" si="7"/>
        <v>否</v>
      </c>
      <c r="G181" s="250" t="str">
        <f t="shared" si="8"/>
        <v>项</v>
      </c>
    </row>
    <row r="182" ht="36" customHeight="1" spans="1:7">
      <c r="A182" s="356">
        <v>2012999</v>
      </c>
      <c r="B182" s="227" t="s">
        <v>247</v>
      </c>
      <c r="C182" s="218">
        <v>93</v>
      </c>
      <c r="D182" s="218">
        <v>106</v>
      </c>
      <c r="E182" s="353">
        <f t="shared" si="6"/>
        <v>0.14</v>
      </c>
      <c r="F182" s="187" t="str">
        <f t="shared" si="7"/>
        <v>是</v>
      </c>
      <c r="G182" s="250" t="str">
        <f t="shared" si="8"/>
        <v>项</v>
      </c>
    </row>
    <row r="183" s="248" customFormat="1" ht="36" customHeight="1" spans="1:7">
      <c r="A183" s="352">
        <v>20131</v>
      </c>
      <c r="B183" s="211" t="s">
        <v>248</v>
      </c>
      <c r="C183" s="219">
        <f>SUM(C184:C189)</f>
        <v>1691</v>
      </c>
      <c r="D183" s="219">
        <f>SUM(D184:D189)</f>
        <v>1676</v>
      </c>
      <c r="E183" s="353">
        <f t="shared" si="6"/>
        <v>-0.009</v>
      </c>
      <c r="F183" s="189" t="str">
        <f t="shared" si="7"/>
        <v>是</v>
      </c>
      <c r="G183" s="248" t="str">
        <f t="shared" si="8"/>
        <v>款</v>
      </c>
    </row>
    <row r="184" ht="36" customHeight="1" spans="1:7">
      <c r="A184" s="356">
        <v>2013101</v>
      </c>
      <c r="B184" s="227" t="s">
        <v>138</v>
      </c>
      <c r="C184" s="218">
        <v>1473</v>
      </c>
      <c r="D184" s="218">
        <v>1455</v>
      </c>
      <c r="E184" s="353">
        <f t="shared" si="6"/>
        <v>-0.012</v>
      </c>
      <c r="F184" s="187" t="str">
        <f t="shared" si="7"/>
        <v>是</v>
      </c>
      <c r="G184" s="250" t="str">
        <f t="shared" si="8"/>
        <v>项</v>
      </c>
    </row>
    <row r="185" ht="36" customHeight="1" spans="1:7">
      <c r="A185" s="356">
        <v>2013102</v>
      </c>
      <c r="B185" s="227" t="s">
        <v>139</v>
      </c>
      <c r="C185" s="218">
        <v>197</v>
      </c>
      <c r="D185" s="218">
        <v>199</v>
      </c>
      <c r="E185" s="353">
        <f t="shared" si="6"/>
        <v>0.01</v>
      </c>
      <c r="F185" s="187" t="str">
        <f t="shared" si="7"/>
        <v>是</v>
      </c>
      <c r="G185" s="250" t="str">
        <f t="shared" si="8"/>
        <v>项</v>
      </c>
    </row>
    <row r="186" ht="36" hidden="1" customHeight="1" spans="1:7">
      <c r="A186" s="356">
        <v>2013103</v>
      </c>
      <c r="B186" s="227" t="s">
        <v>140</v>
      </c>
      <c r="C186" s="218"/>
      <c r="D186" s="218">
        <v>0</v>
      </c>
      <c r="E186" s="353" t="str">
        <f t="shared" si="6"/>
        <v/>
      </c>
      <c r="F186" s="187" t="str">
        <f t="shared" si="7"/>
        <v>否</v>
      </c>
      <c r="G186" s="250" t="str">
        <f t="shared" si="8"/>
        <v>项</v>
      </c>
    </row>
    <row r="187" ht="36" hidden="1" customHeight="1" spans="1:7">
      <c r="A187" s="356">
        <v>2013105</v>
      </c>
      <c r="B187" s="227" t="s">
        <v>249</v>
      </c>
      <c r="C187" s="218"/>
      <c r="D187" s="218">
        <v>0</v>
      </c>
      <c r="E187" s="353" t="str">
        <f t="shared" si="6"/>
        <v/>
      </c>
      <c r="F187" s="187" t="str">
        <f t="shared" si="7"/>
        <v>否</v>
      </c>
      <c r="G187" s="250" t="str">
        <f t="shared" si="8"/>
        <v>项</v>
      </c>
    </row>
    <row r="188" ht="36" hidden="1" customHeight="1" spans="1:7">
      <c r="A188" s="356">
        <v>2013150</v>
      </c>
      <c r="B188" s="227" t="s">
        <v>147</v>
      </c>
      <c r="C188" s="218"/>
      <c r="D188" s="218">
        <v>0</v>
      </c>
      <c r="E188" s="353" t="str">
        <f t="shared" si="6"/>
        <v/>
      </c>
      <c r="F188" s="187" t="str">
        <f t="shared" si="7"/>
        <v>否</v>
      </c>
      <c r="G188" s="250" t="str">
        <f t="shared" si="8"/>
        <v>项</v>
      </c>
    </row>
    <row r="189" ht="36" customHeight="1" spans="1:7">
      <c r="A189" s="356">
        <v>2013199</v>
      </c>
      <c r="B189" s="227" t="s">
        <v>250</v>
      </c>
      <c r="C189" s="218">
        <v>21</v>
      </c>
      <c r="D189" s="218">
        <v>22</v>
      </c>
      <c r="E189" s="353">
        <f t="shared" si="6"/>
        <v>0.048</v>
      </c>
      <c r="F189" s="187" t="str">
        <f t="shared" si="7"/>
        <v>是</v>
      </c>
      <c r="G189" s="250" t="str">
        <f t="shared" si="8"/>
        <v>项</v>
      </c>
    </row>
    <row r="190" s="248" customFormat="1" ht="36" customHeight="1" spans="1:7">
      <c r="A190" s="352">
        <v>20132</v>
      </c>
      <c r="B190" s="211" t="s">
        <v>251</v>
      </c>
      <c r="C190" s="219">
        <f>SUM(C191:C195)</f>
        <v>583</v>
      </c>
      <c r="D190" s="219">
        <f>SUM(D191:D195)</f>
        <v>532</v>
      </c>
      <c r="E190" s="353">
        <f t="shared" si="6"/>
        <v>-0.087</v>
      </c>
      <c r="F190" s="189" t="str">
        <f t="shared" si="7"/>
        <v>是</v>
      </c>
      <c r="G190" s="248" t="str">
        <f t="shared" si="8"/>
        <v>款</v>
      </c>
    </row>
    <row r="191" ht="36" customHeight="1" spans="1:7">
      <c r="A191" s="356">
        <v>2013201</v>
      </c>
      <c r="B191" s="227" t="s">
        <v>138</v>
      </c>
      <c r="C191" s="218">
        <v>394</v>
      </c>
      <c r="D191" s="218">
        <v>404</v>
      </c>
      <c r="E191" s="353">
        <f t="shared" si="6"/>
        <v>0.025</v>
      </c>
      <c r="F191" s="187" t="str">
        <f t="shared" si="7"/>
        <v>是</v>
      </c>
      <c r="G191" s="250" t="str">
        <f t="shared" si="8"/>
        <v>项</v>
      </c>
    </row>
    <row r="192" ht="36" customHeight="1" spans="1:7">
      <c r="A192" s="356">
        <v>2013202</v>
      </c>
      <c r="B192" s="227" t="s">
        <v>139</v>
      </c>
      <c r="C192" s="218">
        <v>189</v>
      </c>
      <c r="D192" s="218">
        <v>128</v>
      </c>
      <c r="E192" s="353">
        <f t="shared" si="6"/>
        <v>-0.323</v>
      </c>
      <c r="F192" s="187" t="str">
        <f t="shared" si="7"/>
        <v>是</v>
      </c>
      <c r="G192" s="250" t="str">
        <f t="shared" si="8"/>
        <v>项</v>
      </c>
    </row>
    <row r="193" ht="36" hidden="1" customHeight="1" spans="1:7">
      <c r="A193" s="356">
        <v>2013203</v>
      </c>
      <c r="B193" s="227" t="s">
        <v>140</v>
      </c>
      <c r="C193" s="218"/>
      <c r="D193" s="218">
        <v>0</v>
      </c>
      <c r="E193" s="353" t="str">
        <f t="shared" si="6"/>
        <v/>
      </c>
      <c r="F193" s="187" t="str">
        <f t="shared" si="7"/>
        <v>否</v>
      </c>
      <c r="G193" s="250" t="str">
        <f t="shared" si="8"/>
        <v>项</v>
      </c>
    </row>
    <row r="194" ht="36" hidden="1" customHeight="1" spans="1:7">
      <c r="A194" s="356">
        <v>2013204</v>
      </c>
      <c r="B194" s="227" t="s">
        <v>256</v>
      </c>
      <c r="C194" s="218"/>
      <c r="D194" s="218">
        <v>0</v>
      </c>
      <c r="E194" s="353" t="str">
        <f t="shared" si="6"/>
        <v/>
      </c>
      <c r="F194" s="187" t="str">
        <f t="shared" si="7"/>
        <v>否</v>
      </c>
      <c r="G194" s="250" t="str">
        <f t="shared" si="8"/>
        <v>项</v>
      </c>
    </row>
    <row r="195" ht="36" hidden="1" customHeight="1" spans="1:7">
      <c r="A195" s="356">
        <v>2013250</v>
      </c>
      <c r="B195" s="227" t="s">
        <v>147</v>
      </c>
      <c r="C195" s="218"/>
      <c r="D195" s="218">
        <v>0</v>
      </c>
      <c r="E195" s="353" t="str">
        <f t="shared" si="6"/>
        <v/>
      </c>
      <c r="F195" s="187" t="str">
        <f t="shared" si="7"/>
        <v>否</v>
      </c>
      <c r="G195" s="250" t="str">
        <f t="shared" si="8"/>
        <v>项</v>
      </c>
    </row>
    <row r="196" ht="36" hidden="1" customHeight="1" spans="1:7">
      <c r="A196" s="356">
        <v>2013299</v>
      </c>
      <c r="B196" s="227" t="s">
        <v>259</v>
      </c>
      <c r="C196" s="218"/>
      <c r="D196" s="218">
        <v>0</v>
      </c>
      <c r="E196" s="353" t="str">
        <f t="shared" si="6"/>
        <v/>
      </c>
      <c r="F196" s="187" t="str">
        <f t="shared" si="7"/>
        <v>否</v>
      </c>
      <c r="G196" s="250" t="str">
        <f t="shared" si="8"/>
        <v>项</v>
      </c>
    </row>
    <row r="197" s="248" customFormat="1" ht="36" customHeight="1" spans="1:7">
      <c r="A197" s="352">
        <v>20133</v>
      </c>
      <c r="B197" s="211" t="s">
        <v>261</v>
      </c>
      <c r="C197" s="219">
        <f>SUM(C198:C203)</f>
        <v>877</v>
      </c>
      <c r="D197" s="219">
        <f>SUM(D198:D203)</f>
        <v>1009</v>
      </c>
      <c r="E197" s="353">
        <f t="shared" ref="E197:E260" si="9">IF(C197&lt;&gt;0,D197/C197-1,"")</f>
        <v>0.151</v>
      </c>
      <c r="F197" s="189" t="str">
        <f t="shared" ref="F197:F248" si="10">IF(LEN(A197)=3,"是",IF(B197&lt;&gt;"",IF(SUM(C197:D197)&lt;&gt;0,"是","否"),"是"))</f>
        <v>是</v>
      </c>
      <c r="G197" s="248" t="str">
        <f t="shared" ref="G197:G248" si="11">IF(LEN(A197)=3,"类",IF(LEN(A197)=5,"款","项"))</f>
        <v>款</v>
      </c>
    </row>
    <row r="198" ht="36" customHeight="1" spans="1:7">
      <c r="A198" s="356">
        <v>2013301</v>
      </c>
      <c r="B198" s="227" t="s">
        <v>138</v>
      </c>
      <c r="C198" s="218">
        <v>815</v>
      </c>
      <c r="D198" s="218">
        <v>1003</v>
      </c>
      <c r="E198" s="353">
        <f t="shared" si="9"/>
        <v>0.231</v>
      </c>
      <c r="F198" s="187" t="str">
        <f t="shared" si="10"/>
        <v>是</v>
      </c>
      <c r="G198" s="250" t="str">
        <f t="shared" si="11"/>
        <v>项</v>
      </c>
    </row>
    <row r="199" ht="36" customHeight="1" spans="1:7">
      <c r="A199" s="356">
        <v>2013302</v>
      </c>
      <c r="B199" s="227" t="s">
        <v>139</v>
      </c>
      <c r="C199" s="218">
        <v>62</v>
      </c>
      <c r="D199" s="218">
        <v>6</v>
      </c>
      <c r="E199" s="353">
        <f t="shared" si="9"/>
        <v>-0.903</v>
      </c>
      <c r="F199" s="187" t="str">
        <f t="shared" si="10"/>
        <v>是</v>
      </c>
      <c r="G199" s="250" t="str">
        <f t="shared" si="11"/>
        <v>项</v>
      </c>
    </row>
    <row r="200" ht="36" hidden="1" customHeight="1" spans="1:7">
      <c r="A200" s="356">
        <v>2013303</v>
      </c>
      <c r="B200" s="227" t="s">
        <v>140</v>
      </c>
      <c r="C200" s="218"/>
      <c r="D200" s="218">
        <v>0</v>
      </c>
      <c r="E200" s="353" t="str">
        <f t="shared" si="9"/>
        <v/>
      </c>
      <c r="F200" s="187" t="str">
        <f t="shared" si="10"/>
        <v>否</v>
      </c>
      <c r="G200" s="250" t="str">
        <f t="shared" si="11"/>
        <v>项</v>
      </c>
    </row>
    <row r="201" ht="36" hidden="1" customHeight="1" spans="1:7">
      <c r="A201" s="356">
        <v>2013304</v>
      </c>
      <c r="B201" s="227" t="s">
        <v>265</v>
      </c>
      <c r="C201" s="218"/>
      <c r="D201" s="218">
        <v>0</v>
      </c>
      <c r="E201" s="353" t="str">
        <f t="shared" si="9"/>
        <v/>
      </c>
      <c r="F201" s="187" t="str">
        <f t="shared" si="10"/>
        <v>否</v>
      </c>
      <c r="G201" s="250" t="str">
        <f t="shared" si="11"/>
        <v>项</v>
      </c>
    </row>
    <row r="202" ht="36" hidden="1" customHeight="1" spans="1:7">
      <c r="A202" s="356">
        <v>2013350</v>
      </c>
      <c r="B202" s="227" t="s">
        <v>147</v>
      </c>
      <c r="C202" s="218"/>
      <c r="D202" s="218">
        <v>0</v>
      </c>
      <c r="E202" s="353" t="str">
        <f t="shared" si="9"/>
        <v/>
      </c>
      <c r="F202" s="187" t="str">
        <f t="shared" si="10"/>
        <v>否</v>
      </c>
      <c r="G202" s="250" t="str">
        <f t="shared" si="11"/>
        <v>项</v>
      </c>
    </row>
    <row r="203" ht="36" hidden="1" customHeight="1" spans="1:7">
      <c r="A203" s="356">
        <v>2013399</v>
      </c>
      <c r="B203" s="227" t="s">
        <v>266</v>
      </c>
      <c r="C203" s="218"/>
      <c r="D203" s="218">
        <v>0</v>
      </c>
      <c r="E203" s="353" t="str">
        <f t="shared" si="9"/>
        <v/>
      </c>
      <c r="F203" s="187" t="str">
        <f t="shared" si="10"/>
        <v>否</v>
      </c>
      <c r="G203" s="250" t="str">
        <f t="shared" si="11"/>
        <v>项</v>
      </c>
    </row>
    <row r="204" s="248" customFormat="1" ht="36" customHeight="1" spans="1:7">
      <c r="A204" s="352">
        <v>20134</v>
      </c>
      <c r="B204" s="211" t="s">
        <v>267</v>
      </c>
      <c r="C204" s="219">
        <f>SUM(C205:C211)</f>
        <v>184</v>
      </c>
      <c r="D204" s="219">
        <f>SUM(D205:D211)</f>
        <v>173</v>
      </c>
      <c r="E204" s="353">
        <f t="shared" si="9"/>
        <v>-0.06</v>
      </c>
      <c r="F204" s="189" t="str">
        <f t="shared" si="10"/>
        <v>是</v>
      </c>
      <c r="G204" s="248" t="str">
        <f t="shared" si="11"/>
        <v>款</v>
      </c>
    </row>
    <row r="205" ht="36" customHeight="1" spans="1:7">
      <c r="A205" s="356">
        <v>2013401</v>
      </c>
      <c r="B205" s="227" t="s">
        <v>138</v>
      </c>
      <c r="C205" s="218">
        <v>174</v>
      </c>
      <c r="D205" s="218">
        <v>163</v>
      </c>
      <c r="E205" s="353">
        <f t="shared" si="9"/>
        <v>-0.063</v>
      </c>
      <c r="F205" s="187" t="str">
        <f t="shared" si="10"/>
        <v>是</v>
      </c>
      <c r="G205" s="250" t="str">
        <f t="shared" si="11"/>
        <v>项</v>
      </c>
    </row>
    <row r="206" ht="36" hidden="1" customHeight="1" spans="1:7">
      <c r="A206" s="356">
        <v>2013402</v>
      </c>
      <c r="B206" s="227" t="s">
        <v>139</v>
      </c>
      <c r="C206" s="218"/>
      <c r="D206" s="218">
        <v>0</v>
      </c>
      <c r="E206" s="353" t="str">
        <f t="shared" si="9"/>
        <v/>
      </c>
      <c r="F206" s="187" t="str">
        <f t="shared" si="10"/>
        <v>否</v>
      </c>
      <c r="G206" s="250" t="str">
        <f t="shared" si="11"/>
        <v>项</v>
      </c>
    </row>
    <row r="207" ht="36" hidden="1" customHeight="1" spans="1:7">
      <c r="A207" s="356">
        <v>2013403</v>
      </c>
      <c r="B207" s="227" t="s">
        <v>140</v>
      </c>
      <c r="C207" s="218"/>
      <c r="D207" s="218">
        <v>0</v>
      </c>
      <c r="E207" s="353" t="str">
        <f t="shared" si="9"/>
        <v/>
      </c>
      <c r="F207" s="187" t="str">
        <f t="shared" si="10"/>
        <v>否</v>
      </c>
      <c r="G207" s="250" t="str">
        <f t="shared" si="11"/>
        <v>项</v>
      </c>
    </row>
    <row r="208" ht="36" hidden="1" customHeight="1" spans="1:7">
      <c r="A208" s="356">
        <v>2013404</v>
      </c>
      <c r="B208" s="227" t="s">
        <v>268</v>
      </c>
      <c r="C208" s="218"/>
      <c r="D208" s="218">
        <v>0</v>
      </c>
      <c r="E208" s="353" t="str">
        <f t="shared" si="9"/>
        <v/>
      </c>
      <c r="F208" s="187" t="str">
        <f t="shared" si="10"/>
        <v>否</v>
      </c>
      <c r="G208" s="250" t="str">
        <f t="shared" si="11"/>
        <v>项</v>
      </c>
    </row>
    <row r="209" ht="36" hidden="1" customHeight="1" spans="1:7">
      <c r="A209" s="356">
        <v>2013405</v>
      </c>
      <c r="B209" s="227" t="s">
        <v>269</v>
      </c>
      <c r="C209" s="218"/>
      <c r="D209" s="218">
        <v>0</v>
      </c>
      <c r="E209" s="353" t="str">
        <f t="shared" si="9"/>
        <v/>
      </c>
      <c r="F209" s="187" t="str">
        <f t="shared" si="10"/>
        <v>否</v>
      </c>
      <c r="G209" s="250" t="str">
        <f t="shared" si="11"/>
        <v>项</v>
      </c>
    </row>
    <row r="210" ht="36" hidden="1" customHeight="1" spans="1:7">
      <c r="A210" s="356">
        <v>2013450</v>
      </c>
      <c r="B210" s="227" t="s">
        <v>147</v>
      </c>
      <c r="C210" s="218"/>
      <c r="D210" s="218">
        <v>0</v>
      </c>
      <c r="E210" s="353" t="str">
        <f t="shared" si="9"/>
        <v/>
      </c>
      <c r="F210" s="187" t="str">
        <f t="shared" si="10"/>
        <v>否</v>
      </c>
      <c r="G210" s="250" t="str">
        <f t="shared" si="11"/>
        <v>项</v>
      </c>
    </row>
    <row r="211" ht="36" customHeight="1" spans="1:7">
      <c r="A211" s="356">
        <v>2013499</v>
      </c>
      <c r="B211" s="227" t="s">
        <v>270</v>
      </c>
      <c r="C211" s="218">
        <v>10</v>
      </c>
      <c r="D211" s="218">
        <v>10</v>
      </c>
      <c r="E211" s="353">
        <f t="shared" si="9"/>
        <v>0</v>
      </c>
      <c r="F211" s="187" t="str">
        <f t="shared" si="10"/>
        <v>是</v>
      </c>
      <c r="G211" s="250" t="str">
        <f t="shared" si="11"/>
        <v>项</v>
      </c>
    </row>
    <row r="212" s="248" customFormat="1" ht="36" hidden="1" customHeight="1" spans="1:7">
      <c r="A212" s="352">
        <v>20135</v>
      </c>
      <c r="B212" s="211" t="s">
        <v>271</v>
      </c>
      <c r="C212" s="219">
        <f>SUM(C213:C217)</f>
        <v>0</v>
      </c>
      <c r="D212" s="219">
        <f>SUM(D213:D217)</f>
        <v>0</v>
      </c>
      <c r="E212" s="353" t="str">
        <f t="shared" si="9"/>
        <v/>
      </c>
      <c r="F212" s="189" t="str">
        <f t="shared" si="10"/>
        <v>否</v>
      </c>
      <c r="G212" s="248" t="str">
        <f t="shared" si="11"/>
        <v>款</v>
      </c>
    </row>
    <row r="213" ht="36" hidden="1" customHeight="1" spans="1:7">
      <c r="A213" s="356">
        <v>2013501</v>
      </c>
      <c r="B213" s="227" t="s">
        <v>138</v>
      </c>
      <c r="C213" s="218"/>
      <c r="D213" s="218">
        <v>0</v>
      </c>
      <c r="E213" s="353" t="str">
        <f t="shared" si="9"/>
        <v/>
      </c>
      <c r="F213" s="187" t="str">
        <f t="shared" si="10"/>
        <v>否</v>
      </c>
      <c r="G213" s="250" t="str">
        <f t="shared" si="11"/>
        <v>项</v>
      </c>
    </row>
    <row r="214" ht="36" hidden="1" customHeight="1" spans="1:7">
      <c r="A214" s="356">
        <v>2013502</v>
      </c>
      <c r="B214" s="227" t="s">
        <v>139</v>
      </c>
      <c r="C214" s="218"/>
      <c r="D214" s="218">
        <v>0</v>
      </c>
      <c r="E214" s="353" t="str">
        <f t="shared" si="9"/>
        <v/>
      </c>
      <c r="F214" s="187" t="str">
        <f t="shared" si="10"/>
        <v>否</v>
      </c>
      <c r="G214" s="250" t="str">
        <f t="shared" si="11"/>
        <v>项</v>
      </c>
    </row>
    <row r="215" ht="36" hidden="1" customHeight="1" spans="1:7">
      <c r="A215" s="356">
        <v>2013503</v>
      </c>
      <c r="B215" s="227" t="s">
        <v>140</v>
      </c>
      <c r="C215" s="218"/>
      <c r="D215" s="218">
        <v>0</v>
      </c>
      <c r="E215" s="353" t="str">
        <f t="shared" si="9"/>
        <v/>
      </c>
      <c r="F215" s="187" t="str">
        <f t="shared" si="10"/>
        <v>否</v>
      </c>
      <c r="G215" s="250" t="str">
        <f t="shared" si="11"/>
        <v>项</v>
      </c>
    </row>
    <row r="216" ht="36" hidden="1" customHeight="1" spans="1:7">
      <c r="A216" s="356">
        <v>2013550</v>
      </c>
      <c r="B216" s="227" t="s">
        <v>147</v>
      </c>
      <c r="C216" s="218"/>
      <c r="D216" s="218">
        <v>0</v>
      </c>
      <c r="E216" s="353" t="str">
        <f t="shared" si="9"/>
        <v/>
      </c>
      <c r="F216" s="187" t="str">
        <f t="shared" si="10"/>
        <v>否</v>
      </c>
      <c r="G216" s="250" t="str">
        <f t="shared" si="11"/>
        <v>项</v>
      </c>
    </row>
    <row r="217" ht="36" hidden="1" customHeight="1" spans="1:7">
      <c r="A217" s="356">
        <v>2013599</v>
      </c>
      <c r="B217" s="227" t="s">
        <v>272</v>
      </c>
      <c r="C217" s="218"/>
      <c r="D217" s="218">
        <v>0</v>
      </c>
      <c r="E217" s="353" t="str">
        <f t="shared" si="9"/>
        <v/>
      </c>
      <c r="F217" s="187" t="str">
        <f t="shared" si="10"/>
        <v>否</v>
      </c>
      <c r="G217" s="250" t="str">
        <f t="shared" si="11"/>
        <v>项</v>
      </c>
    </row>
    <row r="218" s="248" customFormat="1" ht="36" customHeight="1" spans="1:7">
      <c r="A218" s="352">
        <v>20136</v>
      </c>
      <c r="B218" s="211" t="s">
        <v>273</v>
      </c>
      <c r="C218" s="219">
        <f>SUM(C219:C223)</f>
        <v>181</v>
      </c>
      <c r="D218" s="219">
        <f>SUM(D219:D223)</f>
        <v>166</v>
      </c>
      <c r="E218" s="353">
        <f t="shared" si="9"/>
        <v>-0.083</v>
      </c>
      <c r="F218" s="189" t="str">
        <f t="shared" si="10"/>
        <v>是</v>
      </c>
      <c r="G218" s="248" t="str">
        <f t="shared" si="11"/>
        <v>款</v>
      </c>
    </row>
    <row r="219" ht="36" customHeight="1" spans="1:7">
      <c r="A219" s="356">
        <v>2013601</v>
      </c>
      <c r="B219" s="227" t="s">
        <v>138</v>
      </c>
      <c r="C219" s="218">
        <v>156</v>
      </c>
      <c r="D219" s="218">
        <v>153</v>
      </c>
      <c r="E219" s="353">
        <f t="shared" si="9"/>
        <v>-0.019</v>
      </c>
      <c r="F219" s="187" t="str">
        <f t="shared" si="10"/>
        <v>是</v>
      </c>
      <c r="G219" s="250" t="str">
        <f t="shared" si="11"/>
        <v>项</v>
      </c>
    </row>
    <row r="220" ht="36" customHeight="1" spans="1:7">
      <c r="A220" s="356">
        <v>2013602</v>
      </c>
      <c r="B220" s="227" t="s">
        <v>139</v>
      </c>
      <c r="C220" s="218">
        <v>25</v>
      </c>
      <c r="D220" s="218">
        <v>13</v>
      </c>
      <c r="E220" s="353">
        <f t="shared" si="9"/>
        <v>-0.48</v>
      </c>
      <c r="F220" s="187" t="str">
        <f t="shared" si="10"/>
        <v>是</v>
      </c>
      <c r="G220" s="250" t="str">
        <f t="shared" si="11"/>
        <v>项</v>
      </c>
    </row>
    <row r="221" ht="36" hidden="1" customHeight="1" spans="1:7">
      <c r="A221" s="356">
        <v>2013603</v>
      </c>
      <c r="B221" s="227" t="s">
        <v>140</v>
      </c>
      <c r="C221" s="218"/>
      <c r="D221" s="218">
        <v>0</v>
      </c>
      <c r="E221" s="353" t="str">
        <f t="shared" si="9"/>
        <v/>
      </c>
      <c r="F221" s="187" t="str">
        <f t="shared" si="10"/>
        <v>否</v>
      </c>
      <c r="G221" s="250" t="str">
        <f t="shared" si="11"/>
        <v>项</v>
      </c>
    </row>
    <row r="222" ht="36" hidden="1" customHeight="1" spans="1:7">
      <c r="A222" s="356">
        <v>2013650</v>
      </c>
      <c r="B222" s="227" t="s">
        <v>147</v>
      </c>
      <c r="C222" s="218"/>
      <c r="D222" s="218">
        <v>0</v>
      </c>
      <c r="E222" s="353" t="str">
        <f t="shared" si="9"/>
        <v/>
      </c>
      <c r="F222" s="187" t="str">
        <f t="shared" si="10"/>
        <v>否</v>
      </c>
      <c r="G222" s="250" t="str">
        <f t="shared" si="11"/>
        <v>项</v>
      </c>
    </row>
    <row r="223" ht="36" hidden="1" customHeight="1" spans="1:7">
      <c r="A223" s="356">
        <v>2013699</v>
      </c>
      <c r="B223" s="227" t="s">
        <v>274</v>
      </c>
      <c r="C223" s="218"/>
      <c r="D223" s="218">
        <v>0</v>
      </c>
      <c r="E223" s="353" t="str">
        <f t="shared" si="9"/>
        <v/>
      </c>
      <c r="F223" s="187" t="str">
        <f t="shared" si="10"/>
        <v>否</v>
      </c>
      <c r="G223" s="250" t="str">
        <f t="shared" si="11"/>
        <v>项</v>
      </c>
    </row>
    <row r="224" s="248" customFormat="1" ht="36" hidden="1" customHeight="1" spans="1:7">
      <c r="A224" s="352">
        <v>20137</v>
      </c>
      <c r="B224" s="211" t="s">
        <v>275</v>
      </c>
      <c r="C224" s="219">
        <f>SUM(C225:C230)</f>
        <v>0</v>
      </c>
      <c r="D224" s="219">
        <f>SUM(D225:D230)</f>
        <v>0</v>
      </c>
      <c r="E224" s="353" t="str">
        <f t="shared" si="9"/>
        <v/>
      </c>
      <c r="F224" s="189" t="str">
        <f t="shared" si="10"/>
        <v>否</v>
      </c>
      <c r="G224" s="248" t="str">
        <f t="shared" si="11"/>
        <v>款</v>
      </c>
    </row>
    <row r="225" ht="36" hidden="1" customHeight="1" spans="1:7">
      <c r="A225" s="356">
        <v>2013701</v>
      </c>
      <c r="B225" s="227" t="s">
        <v>138</v>
      </c>
      <c r="C225" s="218"/>
      <c r="D225" s="218">
        <v>0</v>
      </c>
      <c r="E225" s="353" t="str">
        <f t="shared" si="9"/>
        <v/>
      </c>
      <c r="F225" s="187" t="str">
        <f t="shared" si="10"/>
        <v>否</v>
      </c>
      <c r="G225" s="250" t="str">
        <f t="shared" si="11"/>
        <v>项</v>
      </c>
    </row>
    <row r="226" ht="36" hidden="1" customHeight="1" spans="1:7">
      <c r="A226" s="356">
        <v>2013702</v>
      </c>
      <c r="B226" s="227" t="s">
        <v>139</v>
      </c>
      <c r="C226" s="218"/>
      <c r="D226" s="218">
        <v>0</v>
      </c>
      <c r="E226" s="353" t="str">
        <f t="shared" si="9"/>
        <v/>
      </c>
      <c r="F226" s="187" t="str">
        <f t="shared" si="10"/>
        <v>否</v>
      </c>
      <c r="G226" s="250" t="str">
        <f t="shared" si="11"/>
        <v>项</v>
      </c>
    </row>
    <row r="227" ht="36" hidden="1" customHeight="1" spans="1:7">
      <c r="A227" s="356">
        <v>2013703</v>
      </c>
      <c r="B227" s="227" t="s">
        <v>140</v>
      </c>
      <c r="C227" s="218"/>
      <c r="D227" s="218">
        <v>0</v>
      </c>
      <c r="E227" s="353" t="str">
        <f t="shared" si="9"/>
        <v/>
      </c>
      <c r="F227" s="187" t="str">
        <f t="shared" si="10"/>
        <v>否</v>
      </c>
      <c r="G227" s="250" t="str">
        <f t="shared" si="11"/>
        <v>项</v>
      </c>
    </row>
    <row r="228" ht="36" hidden="1" customHeight="1" spans="1:7">
      <c r="A228" s="356">
        <v>2013704</v>
      </c>
      <c r="B228" s="227" t="s">
        <v>276</v>
      </c>
      <c r="C228" s="218"/>
      <c r="D228" s="218">
        <v>0</v>
      </c>
      <c r="E228" s="353" t="str">
        <f t="shared" si="9"/>
        <v/>
      </c>
      <c r="F228" s="187" t="str">
        <f t="shared" si="10"/>
        <v>否</v>
      </c>
      <c r="G228" s="250" t="str">
        <f t="shared" si="11"/>
        <v>项</v>
      </c>
    </row>
    <row r="229" ht="36" hidden="1" customHeight="1" spans="1:7">
      <c r="A229" s="356">
        <v>2013750</v>
      </c>
      <c r="B229" s="227" t="s">
        <v>147</v>
      </c>
      <c r="C229" s="218"/>
      <c r="D229" s="218">
        <v>0</v>
      </c>
      <c r="E229" s="353" t="str">
        <f t="shared" si="9"/>
        <v/>
      </c>
      <c r="F229" s="187" t="str">
        <f t="shared" si="10"/>
        <v>否</v>
      </c>
      <c r="G229" s="250" t="str">
        <f t="shared" si="11"/>
        <v>项</v>
      </c>
    </row>
    <row r="230" ht="36" hidden="1" customHeight="1" spans="1:7">
      <c r="A230" s="356">
        <v>2013799</v>
      </c>
      <c r="B230" s="227" t="s">
        <v>277</v>
      </c>
      <c r="C230" s="218"/>
      <c r="D230" s="218">
        <v>0</v>
      </c>
      <c r="E230" s="353" t="str">
        <f t="shared" si="9"/>
        <v/>
      </c>
      <c r="F230" s="187" t="str">
        <f t="shared" si="10"/>
        <v>否</v>
      </c>
      <c r="G230" s="250" t="str">
        <f t="shared" si="11"/>
        <v>项</v>
      </c>
    </row>
    <row r="231" s="248" customFormat="1" ht="36" customHeight="1" spans="1:7">
      <c r="A231" s="352">
        <v>20138</v>
      </c>
      <c r="B231" s="211" t="s">
        <v>278</v>
      </c>
      <c r="C231" s="219">
        <f>SUM(C232:C245)</f>
        <v>1086</v>
      </c>
      <c r="D231" s="219">
        <f>SUM(D232:D245)</f>
        <v>1024</v>
      </c>
      <c r="E231" s="353">
        <f t="shared" si="9"/>
        <v>-0.057</v>
      </c>
      <c r="F231" s="189" t="str">
        <f t="shared" si="10"/>
        <v>是</v>
      </c>
      <c r="G231" s="248" t="str">
        <f t="shared" si="11"/>
        <v>款</v>
      </c>
    </row>
    <row r="232" ht="36" customHeight="1" spans="1:7">
      <c r="A232" s="356">
        <v>2013801</v>
      </c>
      <c r="B232" s="227" t="s">
        <v>138</v>
      </c>
      <c r="C232" s="218">
        <v>1018</v>
      </c>
      <c r="D232" s="218">
        <v>994</v>
      </c>
      <c r="E232" s="353">
        <f t="shared" si="9"/>
        <v>-0.024</v>
      </c>
      <c r="F232" s="187" t="str">
        <f t="shared" si="10"/>
        <v>是</v>
      </c>
      <c r="G232" s="250" t="str">
        <f t="shared" si="11"/>
        <v>项</v>
      </c>
    </row>
    <row r="233" ht="36" hidden="1" customHeight="1" spans="1:7">
      <c r="A233" s="356">
        <v>2013802</v>
      </c>
      <c r="B233" s="227" t="s">
        <v>139</v>
      </c>
      <c r="C233" s="218"/>
      <c r="D233" s="218">
        <v>0</v>
      </c>
      <c r="E233" s="353" t="str">
        <f t="shared" si="9"/>
        <v/>
      </c>
      <c r="F233" s="187" t="str">
        <f t="shared" si="10"/>
        <v>否</v>
      </c>
      <c r="G233" s="250" t="str">
        <f t="shared" si="11"/>
        <v>项</v>
      </c>
    </row>
    <row r="234" ht="36" hidden="1" customHeight="1" spans="1:7">
      <c r="A234" s="356">
        <v>2013803</v>
      </c>
      <c r="B234" s="227" t="s">
        <v>140</v>
      </c>
      <c r="C234" s="218"/>
      <c r="D234" s="218">
        <v>0</v>
      </c>
      <c r="E234" s="353" t="str">
        <f t="shared" si="9"/>
        <v/>
      </c>
      <c r="F234" s="187" t="str">
        <f t="shared" si="10"/>
        <v>否</v>
      </c>
      <c r="G234" s="250" t="str">
        <f t="shared" si="11"/>
        <v>项</v>
      </c>
    </row>
    <row r="235" ht="36" hidden="1" customHeight="1" spans="1:7">
      <c r="A235" s="356">
        <v>2013804</v>
      </c>
      <c r="B235" s="227" t="s">
        <v>279</v>
      </c>
      <c r="C235" s="218"/>
      <c r="D235" s="218">
        <v>0</v>
      </c>
      <c r="E235" s="353" t="str">
        <f t="shared" si="9"/>
        <v/>
      </c>
      <c r="F235" s="187" t="str">
        <f t="shared" si="10"/>
        <v>否</v>
      </c>
      <c r="G235" s="250" t="str">
        <f t="shared" si="11"/>
        <v>项</v>
      </c>
    </row>
    <row r="236" ht="36" customHeight="1" spans="1:7">
      <c r="A236" s="356">
        <v>2013805</v>
      </c>
      <c r="B236" s="227" t="s">
        <v>280</v>
      </c>
      <c r="C236" s="218"/>
      <c r="D236" s="218">
        <v>10</v>
      </c>
      <c r="E236" s="353" t="str">
        <f t="shared" si="9"/>
        <v/>
      </c>
      <c r="F236" s="187" t="str">
        <f t="shared" si="10"/>
        <v>是</v>
      </c>
      <c r="G236" s="250" t="str">
        <f t="shared" si="11"/>
        <v>项</v>
      </c>
    </row>
    <row r="237" ht="36" customHeight="1" spans="1:7">
      <c r="A237" s="356">
        <v>2013808</v>
      </c>
      <c r="B237" s="227" t="s">
        <v>179</v>
      </c>
      <c r="C237" s="218"/>
      <c r="D237" s="218">
        <v>2</v>
      </c>
      <c r="E237" s="353" t="str">
        <f t="shared" si="9"/>
        <v/>
      </c>
      <c r="F237" s="187" t="str">
        <f t="shared" si="10"/>
        <v>是</v>
      </c>
      <c r="G237" s="250" t="str">
        <f t="shared" si="11"/>
        <v>项</v>
      </c>
    </row>
    <row r="238" ht="36" customHeight="1" spans="1:7">
      <c r="A238" s="356">
        <v>2013810</v>
      </c>
      <c r="B238" s="227" t="s">
        <v>281</v>
      </c>
      <c r="C238" s="218"/>
      <c r="D238" s="218">
        <v>9</v>
      </c>
      <c r="E238" s="353" t="str">
        <f t="shared" si="9"/>
        <v/>
      </c>
      <c r="F238" s="187" t="str">
        <f t="shared" si="10"/>
        <v>是</v>
      </c>
      <c r="G238" s="250" t="str">
        <f t="shared" si="11"/>
        <v>项</v>
      </c>
    </row>
    <row r="239" ht="36" customHeight="1" spans="1:7">
      <c r="A239" s="356">
        <v>2013812</v>
      </c>
      <c r="B239" s="227" t="s">
        <v>282</v>
      </c>
      <c r="C239" s="218">
        <v>8</v>
      </c>
      <c r="D239" s="218">
        <v>2</v>
      </c>
      <c r="E239" s="353">
        <f t="shared" si="9"/>
        <v>-0.75</v>
      </c>
      <c r="F239" s="187" t="str">
        <f t="shared" si="10"/>
        <v>是</v>
      </c>
      <c r="G239" s="250" t="str">
        <f t="shared" si="11"/>
        <v>项</v>
      </c>
    </row>
    <row r="240" ht="36" hidden="1" customHeight="1" spans="1:7">
      <c r="A240" s="356">
        <v>2013813</v>
      </c>
      <c r="B240" s="227" t="s">
        <v>283</v>
      </c>
      <c r="C240" s="218"/>
      <c r="D240" s="218">
        <v>0</v>
      </c>
      <c r="E240" s="353" t="str">
        <f t="shared" si="9"/>
        <v/>
      </c>
      <c r="F240" s="187" t="str">
        <f t="shared" si="10"/>
        <v>否</v>
      </c>
      <c r="G240" s="250" t="str">
        <f t="shared" si="11"/>
        <v>项</v>
      </c>
    </row>
    <row r="241" ht="36" hidden="1" customHeight="1" spans="1:7">
      <c r="A241" s="356">
        <v>2013814</v>
      </c>
      <c r="B241" s="227" t="s">
        <v>284</v>
      </c>
      <c r="C241" s="218"/>
      <c r="D241" s="218">
        <v>0</v>
      </c>
      <c r="E241" s="353" t="str">
        <f t="shared" si="9"/>
        <v/>
      </c>
      <c r="F241" s="187" t="str">
        <f t="shared" si="10"/>
        <v>否</v>
      </c>
      <c r="G241" s="250" t="str">
        <f t="shared" si="11"/>
        <v>项</v>
      </c>
    </row>
    <row r="242" ht="36" hidden="1" customHeight="1" spans="1:7">
      <c r="A242" s="356">
        <v>2013815</v>
      </c>
      <c r="B242" s="227" t="s">
        <v>285</v>
      </c>
      <c r="C242" s="218"/>
      <c r="D242" s="218">
        <v>0</v>
      </c>
      <c r="E242" s="353" t="str">
        <f t="shared" si="9"/>
        <v/>
      </c>
      <c r="F242" s="187" t="str">
        <f t="shared" si="10"/>
        <v>否</v>
      </c>
      <c r="G242" s="250" t="str">
        <f t="shared" si="11"/>
        <v>项</v>
      </c>
    </row>
    <row r="243" ht="36" customHeight="1" spans="1:7">
      <c r="A243" s="356">
        <v>2013816</v>
      </c>
      <c r="B243" s="227" t="s">
        <v>286</v>
      </c>
      <c r="C243" s="218">
        <v>20</v>
      </c>
      <c r="D243" s="218">
        <v>3</v>
      </c>
      <c r="E243" s="353">
        <f t="shared" si="9"/>
        <v>-0.85</v>
      </c>
      <c r="F243" s="187" t="str">
        <f t="shared" si="10"/>
        <v>是</v>
      </c>
      <c r="G243" s="250" t="str">
        <f t="shared" si="11"/>
        <v>项</v>
      </c>
    </row>
    <row r="244" ht="36" hidden="1" customHeight="1" spans="1:7">
      <c r="A244" s="356">
        <v>2013850</v>
      </c>
      <c r="B244" s="227" t="s">
        <v>147</v>
      </c>
      <c r="C244" s="218"/>
      <c r="D244" s="218">
        <v>0</v>
      </c>
      <c r="E244" s="353" t="str">
        <f t="shared" si="9"/>
        <v/>
      </c>
      <c r="F244" s="187" t="str">
        <f t="shared" si="10"/>
        <v>否</v>
      </c>
      <c r="G244" s="250" t="str">
        <f t="shared" si="11"/>
        <v>项</v>
      </c>
    </row>
    <row r="245" ht="36" customHeight="1" spans="1:7">
      <c r="A245" s="356">
        <v>2013899</v>
      </c>
      <c r="B245" s="227" t="s">
        <v>287</v>
      </c>
      <c r="C245" s="218">
        <v>40</v>
      </c>
      <c r="D245" s="218">
        <v>4</v>
      </c>
      <c r="E245" s="353">
        <f t="shared" si="9"/>
        <v>-0.9</v>
      </c>
      <c r="F245" s="187" t="str">
        <f t="shared" si="10"/>
        <v>是</v>
      </c>
      <c r="G245" s="250" t="str">
        <f t="shared" si="11"/>
        <v>项</v>
      </c>
    </row>
    <row r="246" s="248" customFormat="1" ht="36" customHeight="1" spans="1:7">
      <c r="A246" s="352">
        <v>20199</v>
      </c>
      <c r="B246" s="211" t="s">
        <v>288</v>
      </c>
      <c r="C246" s="219">
        <f>C247+C248</f>
        <v>539</v>
      </c>
      <c r="D246" s="219">
        <f>D247+D248</f>
        <v>320</v>
      </c>
      <c r="E246" s="353">
        <f t="shared" si="9"/>
        <v>-0.406</v>
      </c>
      <c r="F246" s="189" t="str">
        <f t="shared" si="10"/>
        <v>是</v>
      </c>
      <c r="G246" s="248" t="str">
        <f t="shared" si="11"/>
        <v>款</v>
      </c>
    </row>
    <row r="247" ht="36" hidden="1" customHeight="1" spans="1:7">
      <c r="A247" s="356">
        <v>2019901</v>
      </c>
      <c r="B247" s="227" t="s">
        <v>289</v>
      </c>
      <c r="C247" s="218"/>
      <c r="D247" s="218">
        <v>0</v>
      </c>
      <c r="E247" s="353" t="str">
        <f t="shared" si="9"/>
        <v/>
      </c>
      <c r="F247" s="187" t="str">
        <f t="shared" si="10"/>
        <v>否</v>
      </c>
      <c r="G247" s="250" t="str">
        <f t="shared" si="11"/>
        <v>项</v>
      </c>
    </row>
    <row r="248" ht="36" customHeight="1" spans="1:7">
      <c r="A248" s="356">
        <v>2019999</v>
      </c>
      <c r="B248" s="227" t="s">
        <v>290</v>
      </c>
      <c r="C248" s="218">
        <v>539</v>
      </c>
      <c r="D248" s="218">
        <v>320</v>
      </c>
      <c r="E248" s="353">
        <f t="shared" si="9"/>
        <v>-0.406</v>
      </c>
      <c r="F248" s="187" t="str">
        <f t="shared" si="10"/>
        <v>是</v>
      </c>
      <c r="G248" s="250" t="str">
        <f t="shared" si="11"/>
        <v>项</v>
      </c>
    </row>
    <row r="249" s="248" customFormat="1" ht="36" customHeight="1" spans="1:7">
      <c r="A249" s="352">
        <v>202</v>
      </c>
      <c r="B249" s="211" t="s">
        <v>80</v>
      </c>
      <c r="C249" s="213">
        <f>SUM(C250,C251)</f>
        <v>0</v>
      </c>
      <c r="D249" s="213">
        <f>SUM(D250,D251)</f>
        <v>0</v>
      </c>
      <c r="E249" s="351" t="str">
        <f t="shared" si="9"/>
        <v/>
      </c>
      <c r="F249" s="189" t="str">
        <f t="shared" ref="F249:F272" si="12">IF(LEN(A249)=3,"是",IF(B249&lt;&gt;"",IF(SUM(C249:D249)&lt;&gt;0,"是","否"),"是"))</f>
        <v>是</v>
      </c>
      <c r="G249" s="248" t="str">
        <f t="shared" ref="G249:G272" si="13">IF(LEN(A249)=3,"类",IF(LEN(A249)=5,"款","项"))</f>
        <v>类</v>
      </c>
    </row>
    <row r="250" s="248" customFormat="1" ht="36" hidden="1" customHeight="1" spans="1:7">
      <c r="A250" s="352">
        <v>20205</v>
      </c>
      <c r="B250" s="211" t="s">
        <v>291</v>
      </c>
      <c r="C250" s="219"/>
      <c r="D250" s="219"/>
      <c r="E250" s="353" t="str">
        <f t="shared" si="9"/>
        <v/>
      </c>
      <c r="F250" s="189" t="str">
        <f t="shared" si="12"/>
        <v>否</v>
      </c>
      <c r="G250" s="248" t="str">
        <f t="shared" si="13"/>
        <v>款</v>
      </c>
    </row>
    <row r="251" s="248" customFormat="1" ht="36" hidden="1" customHeight="1" spans="1:7">
      <c r="A251" s="352">
        <v>20299</v>
      </c>
      <c r="B251" s="211" t="s">
        <v>292</v>
      </c>
      <c r="C251" s="219"/>
      <c r="D251" s="219"/>
      <c r="E251" s="353" t="str">
        <f t="shared" si="9"/>
        <v/>
      </c>
      <c r="F251" s="189" t="str">
        <f t="shared" si="12"/>
        <v>否</v>
      </c>
      <c r="G251" s="248" t="str">
        <f t="shared" si="13"/>
        <v>款</v>
      </c>
    </row>
    <row r="252" s="248" customFormat="1" ht="36" customHeight="1" spans="1:7">
      <c r="A252" s="352">
        <v>203</v>
      </c>
      <c r="B252" s="211" t="s">
        <v>82</v>
      </c>
      <c r="C252" s="213">
        <f>SUM(C253,C257,C259,C261,C271)</f>
        <v>100</v>
      </c>
      <c r="D252" s="213">
        <f>SUM(D253,D257,D259,D261,D271)</f>
        <v>95</v>
      </c>
      <c r="E252" s="351">
        <f t="shared" si="9"/>
        <v>-0.05</v>
      </c>
      <c r="F252" s="189" t="str">
        <f t="shared" si="12"/>
        <v>是</v>
      </c>
      <c r="G252" s="248" t="str">
        <f t="shared" si="13"/>
        <v>类</v>
      </c>
    </row>
    <row r="253" s="248" customFormat="1" ht="36" hidden="1" customHeight="1" spans="1:7">
      <c r="A253" s="359">
        <v>20301</v>
      </c>
      <c r="B253" s="225" t="s">
        <v>1591</v>
      </c>
      <c r="C253" s="219">
        <f>SUM(C254:C256)</f>
        <v>0</v>
      </c>
      <c r="D253" s="219">
        <f>SUM(D254:D256)</f>
        <v>0</v>
      </c>
      <c r="E253" s="353" t="str">
        <f t="shared" si="9"/>
        <v/>
      </c>
      <c r="F253" s="189" t="str">
        <f t="shared" si="12"/>
        <v>否</v>
      </c>
      <c r="G253" s="248" t="str">
        <f t="shared" si="13"/>
        <v>款</v>
      </c>
    </row>
    <row r="254" ht="36" hidden="1" customHeight="1" spans="1:7">
      <c r="A254" s="360">
        <v>2030101</v>
      </c>
      <c r="B254" s="227" t="s">
        <v>294</v>
      </c>
      <c r="C254" s="218"/>
      <c r="D254" s="218">
        <v>0</v>
      </c>
      <c r="E254" s="353" t="str">
        <f t="shared" si="9"/>
        <v/>
      </c>
      <c r="F254" s="187" t="str">
        <f t="shared" si="12"/>
        <v>否</v>
      </c>
      <c r="G254" s="250" t="str">
        <f t="shared" si="13"/>
        <v>项</v>
      </c>
    </row>
    <row r="255" ht="36" hidden="1" customHeight="1" spans="1:7">
      <c r="A255" s="361">
        <v>2030102</v>
      </c>
      <c r="B255" s="357" t="s">
        <v>1592</v>
      </c>
      <c r="C255" s="218"/>
      <c r="D255" s="218">
        <v>0</v>
      </c>
      <c r="E255" s="353" t="str">
        <f t="shared" si="9"/>
        <v/>
      </c>
      <c r="F255" s="187" t="str">
        <f t="shared" si="12"/>
        <v>否</v>
      </c>
      <c r="G255" s="250" t="str">
        <f t="shared" si="13"/>
        <v>项</v>
      </c>
    </row>
    <row r="256" ht="36" hidden="1" customHeight="1" spans="1:7">
      <c r="A256" s="361">
        <v>2030199</v>
      </c>
      <c r="B256" s="357" t="s">
        <v>1593</v>
      </c>
      <c r="C256" s="218"/>
      <c r="D256" s="218">
        <v>0</v>
      </c>
      <c r="E256" s="353" t="str">
        <f t="shared" si="9"/>
        <v/>
      </c>
      <c r="F256" s="187" t="str">
        <f t="shared" si="12"/>
        <v>否</v>
      </c>
      <c r="G256" s="250" t="str">
        <f t="shared" si="13"/>
        <v>项</v>
      </c>
    </row>
    <row r="257" s="248" customFormat="1" ht="36" hidden="1" customHeight="1" spans="1:7">
      <c r="A257" s="359">
        <v>20304</v>
      </c>
      <c r="B257" s="211" t="s">
        <v>1594</v>
      </c>
      <c r="C257" s="219">
        <f>C258</f>
        <v>0</v>
      </c>
      <c r="D257" s="219">
        <f>D258</f>
        <v>0</v>
      </c>
      <c r="E257" s="353" t="str">
        <f t="shared" si="9"/>
        <v/>
      </c>
      <c r="F257" s="189" t="str">
        <f t="shared" si="12"/>
        <v>否</v>
      </c>
      <c r="G257" s="248" t="str">
        <f t="shared" si="13"/>
        <v>款</v>
      </c>
    </row>
    <row r="258" ht="36" hidden="1" customHeight="1" spans="1:7">
      <c r="A258" s="360">
        <v>2030401</v>
      </c>
      <c r="B258" s="227" t="s">
        <v>296</v>
      </c>
      <c r="C258" s="218"/>
      <c r="D258" s="218">
        <v>0</v>
      </c>
      <c r="E258" s="353" t="str">
        <f t="shared" si="9"/>
        <v/>
      </c>
      <c r="F258" s="187" t="str">
        <f t="shared" si="12"/>
        <v>否</v>
      </c>
      <c r="G258" s="250" t="str">
        <f t="shared" si="13"/>
        <v>项</v>
      </c>
    </row>
    <row r="259" s="248" customFormat="1" ht="36" hidden="1" customHeight="1" spans="1:7">
      <c r="A259" s="359">
        <v>20305</v>
      </c>
      <c r="B259" s="211" t="s">
        <v>1595</v>
      </c>
      <c r="C259" s="219">
        <f>C260</f>
        <v>0</v>
      </c>
      <c r="D259" s="219">
        <f>D260</f>
        <v>0</v>
      </c>
      <c r="E259" s="353" t="str">
        <f t="shared" si="9"/>
        <v/>
      </c>
      <c r="F259" s="189" t="str">
        <f t="shared" si="12"/>
        <v>否</v>
      </c>
      <c r="G259" s="248" t="str">
        <f t="shared" si="13"/>
        <v>款</v>
      </c>
    </row>
    <row r="260" ht="36" hidden="1" customHeight="1" spans="1:7">
      <c r="A260" s="360">
        <v>2030501</v>
      </c>
      <c r="B260" s="227" t="s">
        <v>298</v>
      </c>
      <c r="C260" s="218"/>
      <c r="D260" s="218">
        <v>0</v>
      </c>
      <c r="E260" s="353" t="str">
        <f t="shared" si="9"/>
        <v/>
      </c>
      <c r="F260" s="187" t="str">
        <f t="shared" si="12"/>
        <v>否</v>
      </c>
      <c r="G260" s="250" t="str">
        <f t="shared" si="13"/>
        <v>项</v>
      </c>
    </row>
    <row r="261" s="248" customFormat="1" ht="36" customHeight="1" spans="1:7">
      <c r="A261" s="352">
        <v>20306</v>
      </c>
      <c r="B261" s="211" t="s">
        <v>299</v>
      </c>
      <c r="C261" s="219">
        <f>SUM(C262:C270)</f>
        <v>93</v>
      </c>
      <c r="D261" s="219">
        <f>SUM(D262:D270)</f>
        <v>91</v>
      </c>
      <c r="E261" s="353">
        <f t="shared" ref="E261:E324" si="14">IF(C261&lt;&gt;0,D261/C261-1,"")</f>
        <v>-0.022</v>
      </c>
      <c r="F261" s="189" t="str">
        <f t="shared" si="12"/>
        <v>是</v>
      </c>
      <c r="G261" s="248" t="str">
        <f t="shared" si="13"/>
        <v>款</v>
      </c>
    </row>
    <row r="262" ht="36" customHeight="1" spans="1:7">
      <c r="A262" s="356">
        <v>2030601</v>
      </c>
      <c r="B262" s="227" t="s">
        <v>300</v>
      </c>
      <c r="C262" s="218">
        <v>25</v>
      </c>
      <c r="D262" s="218">
        <v>25</v>
      </c>
      <c r="E262" s="353">
        <f t="shared" si="14"/>
        <v>0</v>
      </c>
      <c r="F262" s="187" t="str">
        <f t="shared" si="12"/>
        <v>是</v>
      </c>
      <c r="G262" s="250" t="str">
        <f t="shared" si="13"/>
        <v>项</v>
      </c>
    </row>
    <row r="263" ht="36" hidden="1" customHeight="1" spans="1:7">
      <c r="A263" s="356">
        <v>2030602</v>
      </c>
      <c r="B263" s="227" t="s">
        <v>301</v>
      </c>
      <c r="C263" s="218"/>
      <c r="D263" s="218">
        <v>0</v>
      </c>
      <c r="E263" s="353" t="str">
        <f t="shared" si="14"/>
        <v/>
      </c>
      <c r="F263" s="187" t="str">
        <f t="shared" si="12"/>
        <v>否</v>
      </c>
      <c r="G263" s="250" t="str">
        <f t="shared" si="13"/>
        <v>项</v>
      </c>
    </row>
    <row r="264" ht="36" hidden="1" customHeight="1" spans="1:7">
      <c r="A264" s="356">
        <v>2030603</v>
      </c>
      <c r="B264" s="227" t="s">
        <v>302</v>
      </c>
      <c r="C264" s="218"/>
      <c r="D264" s="218">
        <v>0</v>
      </c>
      <c r="E264" s="353" t="str">
        <f t="shared" si="14"/>
        <v/>
      </c>
      <c r="F264" s="187" t="str">
        <f t="shared" si="12"/>
        <v>否</v>
      </c>
      <c r="G264" s="250" t="str">
        <f t="shared" si="13"/>
        <v>项</v>
      </c>
    </row>
    <row r="265" ht="36" hidden="1" customHeight="1" spans="1:7">
      <c r="A265" s="356">
        <v>2030604</v>
      </c>
      <c r="B265" s="227" t="s">
        <v>303</v>
      </c>
      <c r="C265" s="218"/>
      <c r="D265" s="218">
        <v>0</v>
      </c>
      <c r="E265" s="353" t="str">
        <f t="shared" si="14"/>
        <v/>
      </c>
      <c r="F265" s="187" t="str">
        <f t="shared" si="12"/>
        <v>否</v>
      </c>
      <c r="G265" s="250" t="str">
        <f t="shared" si="13"/>
        <v>项</v>
      </c>
    </row>
    <row r="266" ht="36" customHeight="1" spans="1:7">
      <c r="A266" s="356">
        <v>2030605</v>
      </c>
      <c r="B266" s="227" t="s">
        <v>1596</v>
      </c>
      <c r="C266" s="218">
        <v>8</v>
      </c>
      <c r="D266" s="218">
        <v>0</v>
      </c>
      <c r="E266" s="353">
        <f t="shared" si="14"/>
        <v>-1</v>
      </c>
      <c r="F266" s="187" t="str">
        <f t="shared" si="12"/>
        <v>是</v>
      </c>
      <c r="G266" s="250" t="str">
        <f t="shared" si="13"/>
        <v>项</v>
      </c>
    </row>
    <row r="267" ht="36" hidden="1" customHeight="1" spans="1:7">
      <c r="A267" s="356">
        <v>2030606</v>
      </c>
      <c r="B267" s="227" t="s">
        <v>1597</v>
      </c>
      <c r="C267" s="218"/>
      <c r="D267" s="218">
        <v>0</v>
      </c>
      <c r="E267" s="353" t="str">
        <f t="shared" si="14"/>
        <v/>
      </c>
      <c r="F267" s="187" t="str">
        <f t="shared" si="12"/>
        <v>否</v>
      </c>
      <c r="G267" s="250" t="str">
        <f t="shared" si="13"/>
        <v>项</v>
      </c>
    </row>
    <row r="268" ht="36" customHeight="1" spans="1:7">
      <c r="A268" s="356">
        <v>2030607</v>
      </c>
      <c r="B268" s="227" t="s">
        <v>306</v>
      </c>
      <c r="C268" s="218">
        <v>28</v>
      </c>
      <c r="D268" s="218">
        <v>33</v>
      </c>
      <c r="E268" s="353">
        <f t="shared" si="14"/>
        <v>0.179</v>
      </c>
      <c r="F268" s="187" t="str">
        <f t="shared" si="12"/>
        <v>是</v>
      </c>
      <c r="G268" s="250" t="str">
        <f t="shared" si="13"/>
        <v>项</v>
      </c>
    </row>
    <row r="269" ht="36" hidden="1" customHeight="1" spans="1:7">
      <c r="A269" s="356">
        <v>2030608</v>
      </c>
      <c r="B269" s="227" t="s">
        <v>307</v>
      </c>
      <c r="C269" s="218">
        <v>0</v>
      </c>
      <c r="D269" s="218">
        <v>0</v>
      </c>
      <c r="E269" s="353" t="str">
        <f t="shared" si="14"/>
        <v/>
      </c>
      <c r="F269" s="187" t="str">
        <f t="shared" si="12"/>
        <v>否</v>
      </c>
      <c r="G269" s="250" t="str">
        <f t="shared" si="13"/>
        <v>项</v>
      </c>
    </row>
    <row r="270" ht="36" customHeight="1" spans="1:7">
      <c r="A270" s="356">
        <v>2030699</v>
      </c>
      <c r="B270" s="227" t="s">
        <v>308</v>
      </c>
      <c r="C270" s="218">
        <v>32</v>
      </c>
      <c r="D270" s="218">
        <v>33</v>
      </c>
      <c r="E270" s="353">
        <f t="shared" si="14"/>
        <v>0.031</v>
      </c>
      <c r="F270" s="187" t="str">
        <f t="shared" si="12"/>
        <v>是</v>
      </c>
      <c r="G270" s="250" t="str">
        <f t="shared" si="13"/>
        <v>项</v>
      </c>
    </row>
    <row r="271" s="248" customFormat="1" ht="36" customHeight="1" spans="1:7">
      <c r="A271" s="352">
        <v>20399</v>
      </c>
      <c r="B271" s="211" t="s">
        <v>309</v>
      </c>
      <c r="C271" s="219">
        <f>C272</f>
        <v>7</v>
      </c>
      <c r="D271" s="219">
        <f>D272</f>
        <v>4</v>
      </c>
      <c r="E271" s="353">
        <f t="shared" si="14"/>
        <v>-0.429</v>
      </c>
      <c r="F271" s="189" t="str">
        <f t="shared" si="12"/>
        <v>是</v>
      </c>
      <c r="G271" s="248" t="str">
        <f t="shared" si="13"/>
        <v>款</v>
      </c>
    </row>
    <row r="272" ht="36" customHeight="1" spans="1:7">
      <c r="A272" s="360">
        <v>2039999</v>
      </c>
      <c r="B272" s="227" t="s">
        <v>310</v>
      </c>
      <c r="C272" s="218">
        <v>7</v>
      </c>
      <c r="D272" s="218">
        <v>4</v>
      </c>
      <c r="E272" s="353">
        <f t="shared" si="14"/>
        <v>-0.429</v>
      </c>
      <c r="F272" s="187" t="str">
        <f t="shared" si="12"/>
        <v>是</v>
      </c>
      <c r="G272" s="250" t="str">
        <f t="shared" si="13"/>
        <v>项</v>
      </c>
    </row>
    <row r="273" s="248" customFormat="1" ht="36" customHeight="1" spans="1:7">
      <c r="A273" s="352">
        <v>204</v>
      </c>
      <c r="B273" s="211" t="s">
        <v>83</v>
      </c>
      <c r="C273" s="213">
        <f>SUM(C274,C277,C288,C295,C303,C312,C328,C338,C348,C356,C362)</f>
        <v>11135</v>
      </c>
      <c r="D273" s="213">
        <f>SUM(D274,D277,D288,D295,D303,D312,D328,D338,D348,D356,D362)</f>
        <v>10880</v>
      </c>
      <c r="E273" s="351">
        <f t="shared" si="14"/>
        <v>-0.023</v>
      </c>
      <c r="F273" s="189" t="str">
        <f t="shared" ref="F273:F322" si="15">IF(LEN(A273)=3,"是",IF(B273&lt;&gt;"",IF(SUM(C273:D273)&lt;&gt;0,"是","否"),"是"))</f>
        <v>是</v>
      </c>
      <c r="G273" s="248" t="str">
        <f t="shared" ref="G273:G322" si="16">IF(LEN(A273)=3,"类",IF(LEN(A273)=5,"款","项"))</f>
        <v>类</v>
      </c>
    </row>
    <row r="274" s="248" customFormat="1" ht="36" customHeight="1" spans="1:7">
      <c r="A274" s="352">
        <v>20401</v>
      </c>
      <c r="B274" s="211" t="s">
        <v>311</v>
      </c>
      <c r="C274" s="219">
        <f>C275+C276</f>
        <v>25</v>
      </c>
      <c r="D274" s="219">
        <f>D275+D276</f>
        <v>0</v>
      </c>
      <c r="E274" s="353">
        <f t="shared" si="14"/>
        <v>-1</v>
      </c>
      <c r="F274" s="189" t="str">
        <f t="shared" si="15"/>
        <v>是</v>
      </c>
      <c r="G274" s="248" t="str">
        <f t="shared" si="16"/>
        <v>款</v>
      </c>
    </row>
    <row r="275" ht="36" customHeight="1" spans="1:7">
      <c r="A275" s="356">
        <v>2040101</v>
      </c>
      <c r="B275" s="227" t="s">
        <v>312</v>
      </c>
      <c r="C275" s="218">
        <v>25</v>
      </c>
      <c r="D275" s="218">
        <v>0</v>
      </c>
      <c r="E275" s="353">
        <f t="shared" si="14"/>
        <v>-1</v>
      </c>
      <c r="F275" s="187" t="str">
        <f t="shared" si="15"/>
        <v>是</v>
      </c>
      <c r="G275" s="250" t="str">
        <f t="shared" si="16"/>
        <v>项</v>
      </c>
    </row>
    <row r="276" ht="36" hidden="1" customHeight="1" spans="1:7">
      <c r="A276" s="356">
        <v>2040199</v>
      </c>
      <c r="B276" s="227" t="s">
        <v>313</v>
      </c>
      <c r="C276" s="218">
        <v>0</v>
      </c>
      <c r="D276" s="218">
        <v>0</v>
      </c>
      <c r="E276" s="353" t="str">
        <f t="shared" si="14"/>
        <v/>
      </c>
      <c r="F276" s="187" t="str">
        <f t="shared" si="15"/>
        <v>否</v>
      </c>
      <c r="G276" s="250" t="str">
        <f t="shared" si="16"/>
        <v>项</v>
      </c>
    </row>
    <row r="277" s="248" customFormat="1" ht="36" customHeight="1" spans="1:7">
      <c r="A277" s="352">
        <v>20402</v>
      </c>
      <c r="B277" s="211" t="s">
        <v>314</v>
      </c>
      <c r="C277" s="219">
        <f>SUM(C278:C287)</f>
        <v>10016</v>
      </c>
      <c r="D277" s="219">
        <f>SUM(D278:D287)</f>
        <v>9883</v>
      </c>
      <c r="E277" s="353">
        <f t="shared" si="14"/>
        <v>-0.013</v>
      </c>
      <c r="F277" s="189" t="str">
        <f t="shared" si="15"/>
        <v>是</v>
      </c>
      <c r="G277" s="248" t="str">
        <f t="shared" si="16"/>
        <v>款</v>
      </c>
    </row>
    <row r="278" ht="36" customHeight="1" spans="1:7">
      <c r="A278" s="356">
        <v>2040201</v>
      </c>
      <c r="B278" s="227" t="s">
        <v>138</v>
      </c>
      <c r="C278" s="218">
        <v>8592</v>
      </c>
      <c r="D278" s="218">
        <v>9371</v>
      </c>
      <c r="E278" s="353">
        <f t="shared" si="14"/>
        <v>0.091</v>
      </c>
      <c r="F278" s="187" t="str">
        <f t="shared" si="15"/>
        <v>是</v>
      </c>
      <c r="G278" s="250" t="str">
        <f t="shared" si="16"/>
        <v>项</v>
      </c>
    </row>
    <row r="279" ht="36" customHeight="1" spans="1:7">
      <c r="A279" s="356">
        <v>2040202</v>
      </c>
      <c r="B279" s="227" t="s">
        <v>139</v>
      </c>
      <c r="C279" s="218">
        <v>500</v>
      </c>
      <c r="D279" s="218">
        <v>350</v>
      </c>
      <c r="E279" s="353">
        <f t="shared" si="14"/>
        <v>-0.3</v>
      </c>
      <c r="F279" s="187" t="str">
        <f t="shared" si="15"/>
        <v>是</v>
      </c>
      <c r="G279" s="250" t="str">
        <f t="shared" si="16"/>
        <v>项</v>
      </c>
    </row>
    <row r="280" ht="36" hidden="1" customHeight="1" spans="1:7">
      <c r="A280" s="356">
        <v>2040203</v>
      </c>
      <c r="B280" s="227" t="s">
        <v>140</v>
      </c>
      <c r="C280" s="218">
        <v>0</v>
      </c>
      <c r="D280" s="218">
        <v>0</v>
      </c>
      <c r="E280" s="353" t="str">
        <f t="shared" si="14"/>
        <v/>
      </c>
      <c r="F280" s="187" t="str">
        <f t="shared" si="15"/>
        <v>否</v>
      </c>
      <c r="G280" s="250" t="str">
        <f t="shared" si="16"/>
        <v>项</v>
      </c>
    </row>
    <row r="281" ht="36" hidden="1" customHeight="1" spans="1:7">
      <c r="A281" s="356">
        <v>2040219</v>
      </c>
      <c r="B281" s="227" t="s">
        <v>179</v>
      </c>
      <c r="C281" s="218">
        <v>0</v>
      </c>
      <c r="D281" s="218">
        <v>0</v>
      </c>
      <c r="E281" s="353" t="str">
        <f t="shared" si="14"/>
        <v/>
      </c>
      <c r="F281" s="187" t="str">
        <f t="shared" si="15"/>
        <v>否</v>
      </c>
      <c r="G281" s="250" t="str">
        <f t="shared" si="16"/>
        <v>项</v>
      </c>
    </row>
    <row r="282" ht="36" customHeight="1" spans="1:7">
      <c r="A282" s="356">
        <v>2040220</v>
      </c>
      <c r="B282" s="227" t="s">
        <v>315</v>
      </c>
      <c r="C282" s="218">
        <v>50</v>
      </c>
      <c r="D282" s="218">
        <v>56</v>
      </c>
      <c r="E282" s="353">
        <f t="shared" si="14"/>
        <v>0.12</v>
      </c>
      <c r="F282" s="187" t="str">
        <f t="shared" si="15"/>
        <v>是</v>
      </c>
      <c r="G282" s="250" t="str">
        <f t="shared" si="16"/>
        <v>项</v>
      </c>
    </row>
    <row r="283" ht="36" hidden="1" customHeight="1" spans="1:7">
      <c r="A283" s="356">
        <v>2040221</v>
      </c>
      <c r="B283" s="227" t="s">
        <v>316</v>
      </c>
      <c r="C283" s="218">
        <v>0</v>
      </c>
      <c r="D283" s="218">
        <v>0</v>
      </c>
      <c r="E283" s="353" t="str">
        <f t="shared" si="14"/>
        <v/>
      </c>
      <c r="F283" s="187" t="str">
        <f t="shared" si="15"/>
        <v>否</v>
      </c>
      <c r="G283" s="250" t="str">
        <f t="shared" si="16"/>
        <v>项</v>
      </c>
    </row>
    <row r="284" ht="36" hidden="1" customHeight="1" spans="1:7">
      <c r="A284" s="356">
        <v>2040222</v>
      </c>
      <c r="B284" s="227" t="s">
        <v>317</v>
      </c>
      <c r="C284" s="218">
        <v>0</v>
      </c>
      <c r="D284" s="218">
        <v>0</v>
      </c>
      <c r="E284" s="353" t="str">
        <f t="shared" si="14"/>
        <v/>
      </c>
      <c r="F284" s="187" t="str">
        <f t="shared" si="15"/>
        <v>否</v>
      </c>
      <c r="G284" s="250" t="str">
        <f t="shared" si="16"/>
        <v>项</v>
      </c>
    </row>
    <row r="285" ht="36" hidden="1" customHeight="1" spans="1:7">
      <c r="A285" s="356">
        <v>2040223</v>
      </c>
      <c r="B285" s="227" t="s">
        <v>318</v>
      </c>
      <c r="C285" s="218">
        <v>0</v>
      </c>
      <c r="D285" s="218">
        <v>0</v>
      </c>
      <c r="E285" s="353" t="str">
        <f t="shared" si="14"/>
        <v/>
      </c>
      <c r="F285" s="187" t="str">
        <f t="shared" si="15"/>
        <v>否</v>
      </c>
      <c r="G285" s="250" t="str">
        <f t="shared" si="16"/>
        <v>项</v>
      </c>
    </row>
    <row r="286" ht="36" hidden="1" customHeight="1" spans="1:7">
      <c r="A286" s="356">
        <v>2040250</v>
      </c>
      <c r="B286" s="227" t="s">
        <v>147</v>
      </c>
      <c r="C286" s="218">
        <v>0</v>
      </c>
      <c r="D286" s="218">
        <v>0</v>
      </c>
      <c r="E286" s="353" t="str">
        <f t="shared" si="14"/>
        <v/>
      </c>
      <c r="F286" s="187" t="str">
        <f t="shared" si="15"/>
        <v>否</v>
      </c>
      <c r="G286" s="250" t="str">
        <f t="shared" si="16"/>
        <v>项</v>
      </c>
    </row>
    <row r="287" ht="36" customHeight="1" spans="1:7">
      <c r="A287" s="356">
        <v>2040299</v>
      </c>
      <c r="B287" s="227" t="s">
        <v>319</v>
      </c>
      <c r="C287" s="218">
        <v>874</v>
      </c>
      <c r="D287" s="218">
        <v>106</v>
      </c>
      <c r="E287" s="353">
        <f t="shared" si="14"/>
        <v>-0.879</v>
      </c>
      <c r="F287" s="187" t="str">
        <f t="shared" si="15"/>
        <v>是</v>
      </c>
      <c r="G287" s="250" t="str">
        <f t="shared" si="16"/>
        <v>项</v>
      </c>
    </row>
    <row r="288" s="248" customFormat="1" ht="36" hidden="1" customHeight="1" spans="1:7">
      <c r="A288" s="352">
        <v>20403</v>
      </c>
      <c r="B288" s="211" t="s">
        <v>320</v>
      </c>
      <c r="C288" s="219">
        <f>SUM(C289:C294)</f>
        <v>0</v>
      </c>
      <c r="D288" s="219">
        <f>SUM(D289:D294)</f>
        <v>0</v>
      </c>
      <c r="E288" s="353" t="str">
        <f t="shared" si="14"/>
        <v/>
      </c>
      <c r="F288" s="189" t="str">
        <f t="shared" si="15"/>
        <v>否</v>
      </c>
      <c r="G288" s="248" t="str">
        <f t="shared" si="16"/>
        <v>款</v>
      </c>
    </row>
    <row r="289" ht="36" hidden="1" customHeight="1" spans="1:7">
      <c r="A289" s="356">
        <v>2040301</v>
      </c>
      <c r="B289" s="227" t="s">
        <v>138</v>
      </c>
      <c r="C289" s="218">
        <v>0</v>
      </c>
      <c r="D289" s="218">
        <v>0</v>
      </c>
      <c r="E289" s="353" t="str">
        <f t="shared" si="14"/>
        <v/>
      </c>
      <c r="F289" s="187" t="str">
        <f t="shared" si="15"/>
        <v>否</v>
      </c>
      <c r="G289" s="250" t="str">
        <f t="shared" si="16"/>
        <v>项</v>
      </c>
    </row>
    <row r="290" ht="36" hidden="1" customHeight="1" spans="1:7">
      <c r="A290" s="356">
        <v>2040302</v>
      </c>
      <c r="B290" s="227" t="s">
        <v>139</v>
      </c>
      <c r="C290" s="218">
        <v>0</v>
      </c>
      <c r="D290" s="218">
        <v>0</v>
      </c>
      <c r="E290" s="353" t="str">
        <f t="shared" si="14"/>
        <v/>
      </c>
      <c r="F290" s="187" t="str">
        <f t="shared" si="15"/>
        <v>否</v>
      </c>
      <c r="G290" s="250" t="str">
        <f t="shared" si="16"/>
        <v>项</v>
      </c>
    </row>
    <row r="291" ht="36" hidden="1" customHeight="1" spans="1:7">
      <c r="A291" s="356">
        <v>2040303</v>
      </c>
      <c r="B291" s="227" t="s">
        <v>140</v>
      </c>
      <c r="C291" s="218">
        <v>0</v>
      </c>
      <c r="D291" s="218">
        <v>0</v>
      </c>
      <c r="E291" s="353" t="str">
        <f t="shared" si="14"/>
        <v/>
      </c>
      <c r="F291" s="187" t="str">
        <f t="shared" si="15"/>
        <v>否</v>
      </c>
      <c r="G291" s="250" t="str">
        <f t="shared" si="16"/>
        <v>项</v>
      </c>
    </row>
    <row r="292" ht="36" hidden="1" customHeight="1" spans="1:7">
      <c r="A292" s="356">
        <v>2040304</v>
      </c>
      <c r="B292" s="227" t="s">
        <v>321</v>
      </c>
      <c r="C292" s="218">
        <v>0</v>
      </c>
      <c r="D292" s="218">
        <v>0</v>
      </c>
      <c r="E292" s="353" t="str">
        <f t="shared" si="14"/>
        <v/>
      </c>
      <c r="F292" s="187" t="str">
        <f t="shared" si="15"/>
        <v>否</v>
      </c>
      <c r="G292" s="250" t="str">
        <f t="shared" si="16"/>
        <v>项</v>
      </c>
    </row>
    <row r="293" ht="36" hidden="1" customHeight="1" spans="1:7">
      <c r="A293" s="356">
        <v>2040350</v>
      </c>
      <c r="B293" s="227" t="s">
        <v>147</v>
      </c>
      <c r="C293" s="218">
        <v>0</v>
      </c>
      <c r="D293" s="218">
        <v>0</v>
      </c>
      <c r="E293" s="353" t="str">
        <f t="shared" si="14"/>
        <v/>
      </c>
      <c r="F293" s="187" t="str">
        <f t="shared" si="15"/>
        <v>否</v>
      </c>
      <c r="G293" s="250" t="str">
        <f t="shared" si="16"/>
        <v>项</v>
      </c>
    </row>
    <row r="294" ht="36" hidden="1" customHeight="1" spans="1:7">
      <c r="A294" s="356">
        <v>2040399</v>
      </c>
      <c r="B294" s="227" t="s">
        <v>322</v>
      </c>
      <c r="C294" s="218">
        <v>0</v>
      </c>
      <c r="D294" s="218">
        <v>0</v>
      </c>
      <c r="E294" s="353" t="str">
        <f t="shared" si="14"/>
        <v/>
      </c>
      <c r="F294" s="187" t="str">
        <f t="shared" si="15"/>
        <v>否</v>
      </c>
      <c r="G294" s="250" t="str">
        <f t="shared" si="16"/>
        <v>项</v>
      </c>
    </row>
    <row r="295" s="248" customFormat="1" ht="36" customHeight="1" spans="1:7">
      <c r="A295" s="352">
        <v>20404</v>
      </c>
      <c r="B295" s="211" t="s">
        <v>323</v>
      </c>
      <c r="C295" s="219">
        <f>SUM(C296:C302)</f>
        <v>73</v>
      </c>
      <c r="D295" s="219">
        <f>SUM(D296:D302)</f>
        <v>50</v>
      </c>
      <c r="E295" s="353">
        <f t="shared" si="14"/>
        <v>-0.315</v>
      </c>
      <c r="F295" s="189" t="str">
        <f t="shared" si="15"/>
        <v>是</v>
      </c>
      <c r="G295" s="248" t="str">
        <f t="shared" si="16"/>
        <v>款</v>
      </c>
    </row>
    <row r="296" ht="36" hidden="1" customHeight="1" spans="1:7">
      <c r="A296" s="356">
        <v>2040401</v>
      </c>
      <c r="B296" s="227" t="s">
        <v>138</v>
      </c>
      <c r="C296" s="218">
        <v>0</v>
      </c>
      <c r="D296" s="218">
        <v>0</v>
      </c>
      <c r="E296" s="353" t="str">
        <f t="shared" si="14"/>
        <v/>
      </c>
      <c r="F296" s="187" t="str">
        <f t="shared" si="15"/>
        <v>否</v>
      </c>
      <c r="G296" s="250" t="str">
        <f t="shared" si="16"/>
        <v>项</v>
      </c>
    </row>
    <row r="297" ht="36" hidden="1" customHeight="1" spans="1:7">
      <c r="A297" s="356">
        <v>2040402</v>
      </c>
      <c r="B297" s="227" t="s">
        <v>139</v>
      </c>
      <c r="C297" s="218">
        <v>0</v>
      </c>
      <c r="D297" s="218">
        <v>0</v>
      </c>
      <c r="E297" s="353" t="str">
        <f t="shared" si="14"/>
        <v/>
      </c>
      <c r="F297" s="187" t="str">
        <f t="shared" si="15"/>
        <v>否</v>
      </c>
      <c r="G297" s="250" t="str">
        <f t="shared" si="16"/>
        <v>项</v>
      </c>
    </row>
    <row r="298" ht="36" hidden="1" customHeight="1" spans="1:7">
      <c r="A298" s="356">
        <v>2040403</v>
      </c>
      <c r="B298" s="227" t="s">
        <v>140</v>
      </c>
      <c r="C298" s="218">
        <v>0</v>
      </c>
      <c r="D298" s="218">
        <v>0</v>
      </c>
      <c r="E298" s="353" t="str">
        <f t="shared" si="14"/>
        <v/>
      </c>
      <c r="F298" s="187" t="str">
        <f t="shared" si="15"/>
        <v>否</v>
      </c>
      <c r="G298" s="250" t="str">
        <f t="shared" si="16"/>
        <v>项</v>
      </c>
    </row>
    <row r="299" ht="36" hidden="1" customHeight="1" spans="1:7">
      <c r="A299" s="356">
        <v>2040409</v>
      </c>
      <c r="B299" s="227" t="s">
        <v>324</v>
      </c>
      <c r="C299" s="218">
        <v>0</v>
      </c>
      <c r="D299" s="218">
        <v>0</v>
      </c>
      <c r="E299" s="353" t="str">
        <f t="shared" si="14"/>
        <v/>
      </c>
      <c r="F299" s="187" t="str">
        <f t="shared" si="15"/>
        <v>否</v>
      </c>
      <c r="G299" s="250" t="str">
        <f t="shared" si="16"/>
        <v>项</v>
      </c>
    </row>
    <row r="300" ht="36" hidden="1" customHeight="1" spans="1:7">
      <c r="A300" s="356">
        <v>2040410</v>
      </c>
      <c r="B300" s="227" t="s">
        <v>325</v>
      </c>
      <c r="C300" s="218">
        <v>0</v>
      </c>
      <c r="D300" s="218">
        <v>0</v>
      </c>
      <c r="E300" s="353" t="str">
        <f t="shared" si="14"/>
        <v/>
      </c>
      <c r="F300" s="187" t="str">
        <f t="shared" si="15"/>
        <v>否</v>
      </c>
      <c r="G300" s="250" t="str">
        <f t="shared" si="16"/>
        <v>项</v>
      </c>
    </row>
    <row r="301" ht="36" hidden="1" customHeight="1" spans="1:7">
      <c r="A301" s="356">
        <v>2040450</v>
      </c>
      <c r="B301" s="227" t="s">
        <v>147</v>
      </c>
      <c r="C301" s="218">
        <v>0</v>
      </c>
      <c r="D301" s="218">
        <v>0</v>
      </c>
      <c r="E301" s="353" t="str">
        <f t="shared" si="14"/>
        <v/>
      </c>
      <c r="F301" s="187" t="str">
        <f t="shared" si="15"/>
        <v>否</v>
      </c>
      <c r="G301" s="250" t="str">
        <f t="shared" si="16"/>
        <v>项</v>
      </c>
    </row>
    <row r="302" ht="36" customHeight="1" spans="1:7">
      <c r="A302" s="356">
        <v>2040499</v>
      </c>
      <c r="B302" s="227" t="s">
        <v>326</v>
      </c>
      <c r="C302" s="218">
        <v>73</v>
      </c>
      <c r="D302" s="218">
        <v>50</v>
      </c>
      <c r="E302" s="353">
        <f t="shared" si="14"/>
        <v>-0.315</v>
      </c>
      <c r="F302" s="187" t="str">
        <f t="shared" si="15"/>
        <v>是</v>
      </c>
      <c r="G302" s="250" t="str">
        <f t="shared" si="16"/>
        <v>项</v>
      </c>
    </row>
    <row r="303" s="248" customFormat="1" ht="36" customHeight="1" spans="1:7">
      <c r="A303" s="352">
        <v>20405</v>
      </c>
      <c r="B303" s="211" t="s">
        <v>327</v>
      </c>
      <c r="C303" s="219">
        <f>SUM(C304:C311)</f>
        <v>153</v>
      </c>
      <c r="D303" s="219">
        <f>SUM(D304:D311)</f>
        <v>80</v>
      </c>
      <c r="E303" s="353">
        <f t="shared" si="14"/>
        <v>-0.477</v>
      </c>
      <c r="F303" s="189" t="str">
        <f t="shared" si="15"/>
        <v>是</v>
      </c>
      <c r="G303" s="248" t="str">
        <f t="shared" si="16"/>
        <v>款</v>
      </c>
    </row>
    <row r="304" ht="36" hidden="1" customHeight="1" spans="1:7">
      <c r="A304" s="356">
        <v>2040501</v>
      </c>
      <c r="B304" s="227" t="s">
        <v>138</v>
      </c>
      <c r="C304" s="218">
        <v>0</v>
      </c>
      <c r="D304" s="218">
        <v>0</v>
      </c>
      <c r="E304" s="353" t="str">
        <f t="shared" si="14"/>
        <v/>
      </c>
      <c r="F304" s="187" t="str">
        <f t="shared" si="15"/>
        <v>否</v>
      </c>
      <c r="G304" s="250" t="str">
        <f t="shared" si="16"/>
        <v>项</v>
      </c>
    </row>
    <row r="305" ht="36" hidden="1" customHeight="1" spans="1:7">
      <c r="A305" s="356">
        <v>2040502</v>
      </c>
      <c r="B305" s="227" t="s">
        <v>139</v>
      </c>
      <c r="C305" s="218">
        <v>0</v>
      </c>
      <c r="D305" s="218">
        <v>0</v>
      </c>
      <c r="E305" s="353" t="str">
        <f t="shared" si="14"/>
        <v/>
      </c>
      <c r="F305" s="187" t="str">
        <f t="shared" si="15"/>
        <v>否</v>
      </c>
      <c r="G305" s="250" t="str">
        <f t="shared" si="16"/>
        <v>项</v>
      </c>
    </row>
    <row r="306" ht="36" hidden="1" customHeight="1" spans="1:7">
      <c r="A306" s="356">
        <v>2040503</v>
      </c>
      <c r="B306" s="227" t="s">
        <v>140</v>
      </c>
      <c r="C306" s="218">
        <v>0</v>
      </c>
      <c r="D306" s="218">
        <v>0</v>
      </c>
      <c r="E306" s="353" t="str">
        <f t="shared" si="14"/>
        <v/>
      </c>
      <c r="F306" s="187" t="str">
        <f t="shared" si="15"/>
        <v>否</v>
      </c>
      <c r="G306" s="250" t="str">
        <f t="shared" si="16"/>
        <v>项</v>
      </c>
    </row>
    <row r="307" ht="36" hidden="1" customHeight="1" spans="1:7">
      <c r="A307" s="356">
        <v>2040504</v>
      </c>
      <c r="B307" s="227" t="s">
        <v>328</v>
      </c>
      <c r="C307" s="218">
        <v>0</v>
      </c>
      <c r="D307" s="218">
        <v>0</v>
      </c>
      <c r="E307" s="353" t="str">
        <f t="shared" si="14"/>
        <v/>
      </c>
      <c r="F307" s="187" t="str">
        <f t="shared" si="15"/>
        <v>否</v>
      </c>
      <c r="G307" s="250" t="str">
        <f t="shared" si="16"/>
        <v>项</v>
      </c>
    </row>
    <row r="308" ht="36" hidden="1" customHeight="1" spans="1:7">
      <c r="A308" s="356">
        <v>2040505</v>
      </c>
      <c r="B308" s="227" t="s">
        <v>329</v>
      </c>
      <c r="C308" s="218">
        <v>0</v>
      </c>
      <c r="D308" s="218">
        <v>0</v>
      </c>
      <c r="E308" s="353" t="str">
        <f t="shared" si="14"/>
        <v/>
      </c>
      <c r="F308" s="187" t="str">
        <f t="shared" si="15"/>
        <v>否</v>
      </c>
      <c r="G308" s="250" t="str">
        <f t="shared" si="16"/>
        <v>项</v>
      </c>
    </row>
    <row r="309" ht="36" hidden="1" customHeight="1" spans="1:7">
      <c r="A309" s="356">
        <v>2040506</v>
      </c>
      <c r="B309" s="227" t="s">
        <v>330</v>
      </c>
      <c r="C309" s="218">
        <v>0</v>
      </c>
      <c r="D309" s="218">
        <v>0</v>
      </c>
      <c r="E309" s="353" t="str">
        <f t="shared" si="14"/>
        <v/>
      </c>
      <c r="F309" s="187" t="str">
        <f t="shared" si="15"/>
        <v>否</v>
      </c>
      <c r="G309" s="250" t="str">
        <f t="shared" si="16"/>
        <v>项</v>
      </c>
    </row>
    <row r="310" ht="36" hidden="1" customHeight="1" spans="1:7">
      <c r="A310" s="356">
        <v>2040550</v>
      </c>
      <c r="B310" s="227" t="s">
        <v>147</v>
      </c>
      <c r="C310" s="218">
        <v>0</v>
      </c>
      <c r="D310" s="218">
        <v>0</v>
      </c>
      <c r="E310" s="353" t="str">
        <f t="shared" si="14"/>
        <v/>
      </c>
      <c r="F310" s="187" t="str">
        <f t="shared" si="15"/>
        <v>否</v>
      </c>
      <c r="G310" s="250" t="str">
        <f t="shared" si="16"/>
        <v>项</v>
      </c>
    </row>
    <row r="311" ht="36" customHeight="1" spans="1:7">
      <c r="A311" s="356">
        <v>2040599</v>
      </c>
      <c r="B311" s="227" t="s">
        <v>331</v>
      </c>
      <c r="C311" s="218">
        <v>153</v>
      </c>
      <c r="D311" s="218">
        <v>80</v>
      </c>
      <c r="E311" s="353">
        <f t="shared" si="14"/>
        <v>-0.477</v>
      </c>
      <c r="F311" s="187" t="str">
        <f t="shared" si="15"/>
        <v>是</v>
      </c>
      <c r="G311" s="250" t="str">
        <f t="shared" si="16"/>
        <v>项</v>
      </c>
    </row>
    <row r="312" s="248" customFormat="1" ht="36" customHeight="1" spans="1:7">
      <c r="A312" s="352">
        <v>20406</v>
      </c>
      <c r="B312" s="211" t="s">
        <v>332</v>
      </c>
      <c r="C312" s="219">
        <f>SUM(C313:C327)</f>
        <v>868</v>
      </c>
      <c r="D312" s="219">
        <f>SUM(D313:D327)</f>
        <v>867</v>
      </c>
      <c r="E312" s="353">
        <f t="shared" si="14"/>
        <v>-0.001</v>
      </c>
      <c r="F312" s="189" t="str">
        <f t="shared" si="15"/>
        <v>是</v>
      </c>
      <c r="G312" s="248" t="str">
        <f t="shared" si="16"/>
        <v>款</v>
      </c>
    </row>
    <row r="313" ht="36" customHeight="1" spans="1:7">
      <c r="A313" s="356">
        <v>2040601</v>
      </c>
      <c r="B313" s="227" t="s">
        <v>138</v>
      </c>
      <c r="C313" s="218">
        <v>803</v>
      </c>
      <c r="D313" s="218">
        <v>841</v>
      </c>
      <c r="E313" s="353">
        <f t="shared" si="14"/>
        <v>0.047</v>
      </c>
      <c r="F313" s="187" t="str">
        <f t="shared" si="15"/>
        <v>是</v>
      </c>
      <c r="G313" s="250" t="str">
        <f t="shared" si="16"/>
        <v>项</v>
      </c>
    </row>
    <row r="314" ht="36" hidden="1" customHeight="1" spans="1:7">
      <c r="A314" s="356">
        <v>2040602</v>
      </c>
      <c r="B314" s="227" t="s">
        <v>139</v>
      </c>
      <c r="C314" s="218">
        <v>0</v>
      </c>
      <c r="D314" s="218">
        <v>0</v>
      </c>
      <c r="E314" s="353" t="str">
        <f t="shared" si="14"/>
        <v/>
      </c>
      <c r="F314" s="187" t="str">
        <f t="shared" si="15"/>
        <v>否</v>
      </c>
      <c r="G314" s="250" t="str">
        <f t="shared" si="16"/>
        <v>项</v>
      </c>
    </row>
    <row r="315" ht="36" hidden="1" customHeight="1" spans="1:7">
      <c r="A315" s="356">
        <v>2040603</v>
      </c>
      <c r="B315" s="227" t="s">
        <v>140</v>
      </c>
      <c r="C315" s="218">
        <v>0</v>
      </c>
      <c r="D315" s="218">
        <v>0</v>
      </c>
      <c r="E315" s="353" t="str">
        <f t="shared" si="14"/>
        <v/>
      </c>
      <c r="F315" s="187" t="str">
        <f t="shared" si="15"/>
        <v>否</v>
      </c>
      <c r="G315" s="250" t="str">
        <f t="shared" si="16"/>
        <v>项</v>
      </c>
    </row>
    <row r="316" ht="36" hidden="1" customHeight="1" spans="1:7">
      <c r="A316" s="356">
        <v>2040604</v>
      </c>
      <c r="B316" s="227" t="s">
        <v>333</v>
      </c>
      <c r="C316" s="218">
        <v>0</v>
      </c>
      <c r="D316" s="218">
        <v>0</v>
      </c>
      <c r="E316" s="353" t="str">
        <f t="shared" si="14"/>
        <v/>
      </c>
      <c r="F316" s="187" t="str">
        <f t="shared" si="15"/>
        <v>否</v>
      </c>
      <c r="G316" s="250" t="str">
        <f t="shared" si="16"/>
        <v>项</v>
      </c>
    </row>
    <row r="317" ht="36" customHeight="1" spans="1:7">
      <c r="A317" s="356">
        <v>2040605</v>
      </c>
      <c r="B317" s="227" t="s">
        <v>334</v>
      </c>
      <c r="C317" s="218">
        <v>10</v>
      </c>
      <c r="D317" s="218">
        <v>5</v>
      </c>
      <c r="E317" s="353">
        <f t="shared" si="14"/>
        <v>-0.5</v>
      </c>
      <c r="F317" s="187" t="str">
        <f t="shared" si="15"/>
        <v>是</v>
      </c>
      <c r="G317" s="250" t="str">
        <f t="shared" si="16"/>
        <v>项</v>
      </c>
    </row>
    <row r="318" ht="36" customHeight="1" spans="1:7">
      <c r="A318" s="362">
        <v>2040606</v>
      </c>
      <c r="B318" s="227" t="s">
        <v>335</v>
      </c>
      <c r="C318" s="218">
        <v>30</v>
      </c>
      <c r="D318" s="218">
        <v>0</v>
      </c>
      <c r="E318" s="353">
        <f t="shared" si="14"/>
        <v>-1</v>
      </c>
      <c r="F318" s="187" t="str">
        <f t="shared" si="15"/>
        <v>是</v>
      </c>
      <c r="G318" s="250" t="str">
        <f t="shared" si="16"/>
        <v>项</v>
      </c>
    </row>
    <row r="319" ht="36" customHeight="1" spans="1:7">
      <c r="A319" s="362">
        <v>2040607</v>
      </c>
      <c r="B319" s="227" t="s">
        <v>336</v>
      </c>
      <c r="C319" s="218">
        <v>25</v>
      </c>
      <c r="D319" s="218">
        <v>16</v>
      </c>
      <c r="E319" s="353">
        <f t="shared" si="14"/>
        <v>-0.36</v>
      </c>
      <c r="F319" s="187" t="str">
        <f t="shared" si="15"/>
        <v>是</v>
      </c>
      <c r="G319" s="250" t="str">
        <f t="shared" si="16"/>
        <v>项</v>
      </c>
    </row>
    <row r="320" ht="36" hidden="1" customHeight="1" spans="1:7">
      <c r="A320" s="356">
        <v>2040608</v>
      </c>
      <c r="B320" s="227" t="s">
        <v>337</v>
      </c>
      <c r="C320" s="218">
        <v>0</v>
      </c>
      <c r="D320" s="218">
        <v>0</v>
      </c>
      <c r="E320" s="353" t="str">
        <f t="shared" si="14"/>
        <v/>
      </c>
      <c r="F320" s="187" t="str">
        <f t="shared" si="15"/>
        <v>否</v>
      </c>
      <c r="G320" s="250" t="str">
        <f t="shared" si="16"/>
        <v>项</v>
      </c>
    </row>
    <row r="321" ht="36" hidden="1" customHeight="1" spans="1:7">
      <c r="A321" s="356">
        <v>2040609</v>
      </c>
      <c r="B321" s="227" t="s">
        <v>1685</v>
      </c>
      <c r="C321" s="218">
        <v>0</v>
      </c>
      <c r="D321" s="218"/>
      <c r="E321" s="353" t="str">
        <f t="shared" si="14"/>
        <v/>
      </c>
      <c r="F321" s="187" t="str">
        <f t="shared" si="15"/>
        <v>否</v>
      </c>
      <c r="G321" s="250" t="str">
        <f t="shared" si="16"/>
        <v>项</v>
      </c>
    </row>
    <row r="322" ht="36" hidden="1" customHeight="1" spans="1:7">
      <c r="A322" s="356">
        <v>2040610</v>
      </c>
      <c r="B322" s="227" t="s">
        <v>339</v>
      </c>
      <c r="C322" s="218">
        <v>0</v>
      </c>
      <c r="D322" s="218">
        <v>0</v>
      </c>
      <c r="E322" s="353" t="str">
        <f t="shared" si="14"/>
        <v/>
      </c>
      <c r="F322" s="187" t="str">
        <f t="shared" si="15"/>
        <v>否</v>
      </c>
      <c r="G322" s="250" t="str">
        <f t="shared" si="16"/>
        <v>项</v>
      </c>
    </row>
    <row r="323" ht="36" hidden="1" customHeight="1" spans="1:7">
      <c r="A323" s="356">
        <v>2040611</v>
      </c>
      <c r="B323" s="227" t="s">
        <v>1686</v>
      </c>
      <c r="C323" s="218">
        <v>0</v>
      </c>
      <c r="D323" s="218">
        <v>0</v>
      </c>
      <c r="E323" s="353" t="str">
        <f t="shared" si="14"/>
        <v/>
      </c>
      <c r="F323" s="187" t="str">
        <f t="shared" ref="F323:F364" si="17">IF(LEN(A323)=3,"是",IF(B323&lt;&gt;"",IF(SUM(C323:D323)&lt;&gt;0,"是","否"),"是"))</f>
        <v>否</v>
      </c>
      <c r="G323" s="250" t="str">
        <f t="shared" ref="G323:G364" si="18">IF(LEN(A323)=3,"类",IF(LEN(A323)=5,"款","项"))</f>
        <v>项</v>
      </c>
    </row>
    <row r="324" ht="36" hidden="1" customHeight="1" spans="1:7">
      <c r="A324" s="356">
        <v>2040612</v>
      </c>
      <c r="B324" s="357" t="s">
        <v>1598</v>
      </c>
      <c r="C324" s="218">
        <v>0</v>
      </c>
      <c r="D324" s="218">
        <v>0</v>
      </c>
      <c r="E324" s="353" t="str">
        <f t="shared" si="14"/>
        <v/>
      </c>
      <c r="F324" s="187" t="str">
        <f t="shared" si="17"/>
        <v>否</v>
      </c>
      <c r="G324" s="250" t="str">
        <f t="shared" si="18"/>
        <v>项</v>
      </c>
    </row>
    <row r="325" ht="36" hidden="1" customHeight="1" spans="1:7">
      <c r="A325" s="356">
        <v>2040613</v>
      </c>
      <c r="B325" s="227" t="s">
        <v>179</v>
      </c>
      <c r="C325" s="218">
        <v>0</v>
      </c>
      <c r="D325" s="218">
        <v>0</v>
      </c>
      <c r="E325" s="353" t="str">
        <f t="shared" ref="E325:E388" si="19">IF(C325&lt;&gt;0,D325/C325-1,"")</f>
        <v/>
      </c>
      <c r="F325" s="187" t="str">
        <f t="shared" si="17"/>
        <v>否</v>
      </c>
      <c r="G325" s="250" t="str">
        <f t="shared" si="18"/>
        <v>项</v>
      </c>
    </row>
    <row r="326" ht="36" hidden="1" customHeight="1" spans="1:7">
      <c r="A326" s="356">
        <v>2040650</v>
      </c>
      <c r="B326" s="227" t="s">
        <v>147</v>
      </c>
      <c r="C326" s="218">
        <v>0</v>
      </c>
      <c r="D326" s="218">
        <v>0</v>
      </c>
      <c r="E326" s="353" t="str">
        <f t="shared" si="19"/>
        <v/>
      </c>
      <c r="F326" s="187" t="str">
        <f t="shared" si="17"/>
        <v>否</v>
      </c>
      <c r="G326" s="250" t="str">
        <f t="shared" si="18"/>
        <v>项</v>
      </c>
    </row>
    <row r="327" ht="36" customHeight="1" spans="1:7">
      <c r="A327" s="356">
        <v>2040699</v>
      </c>
      <c r="B327" s="227" t="s">
        <v>342</v>
      </c>
      <c r="C327" s="218">
        <v>0</v>
      </c>
      <c r="D327" s="218">
        <v>5</v>
      </c>
      <c r="E327" s="353" t="str">
        <f t="shared" si="19"/>
        <v/>
      </c>
      <c r="F327" s="187" t="str">
        <f t="shared" si="17"/>
        <v>是</v>
      </c>
      <c r="G327" s="250" t="str">
        <f t="shared" si="18"/>
        <v>项</v>
      </c>
    </row>
    <row r="328" s="248" customFormat="1" ht="36" hidden="1" customHeight="1" spans="1:7">
      <c r="A328" s="352">
        <v>20407</v>
      </c>
      <c r="B328" s="211" t="s">
        <v>343</v>
      </c>
      <c r="C328" s="219">
        <f>SUM(C329:C337)</f>
        <v>0</v>
      </c>
      <c r="D328" s="219">
        <f>SUM(D329:D337)</f>
        <v>0</v>
      </c>
      <c r="E328" s="353" t="str">
        <f t="shared" si="19"/>
        <v/>
      </c>
      <c r="F328" s="189" t="str">
        <f t="shared" si="17"/>
        <v>否</v>
      </c>
      <c r="G328" s="248" t="str">
        <f t="shared" si="18"/>
        <v>款</v>
      </c>
    </row>
    <row r="329" ht="36" hidden="1" customHeight="1" spans="1:7">
      <c r="A329" s="356">
        <v>2040701</v>
      </c>
      <c r="B329" s="227" t="s">
        <v>138</v>
      </c>
      <c r="C329" s="218">
        <v>0</v>
      </c>
      <c r="D329" s="218">
        <v>0</v>
      </c>
      <c r="E329" s="353" t="str">
        <f t="shared" si="19"/>
        <v/>
      </c>
      <c r="F329" s="187" t="str">
        <f t="shared" si="17"/>
        <v>否</v>
      </c>
      <c r="G329" s="250" t="str">
        <f t="shared" si="18"/>
        <v>项</v>
      </c>
    </row>
    <row r="330" ht="36" hidden="1" customHeight="1" spans="1:7">
      <c r="A330" s="356">
        <v>2040702</v>
      </c>
      <c r="B330" s="227" t="s">
        <v>139</v>
      </c>
      <c r="C330" s="218">
        <v>0</v>
      </c>
      <c r="D330" s="218">
        <v>0</v>
      </c>
      <c r="E330" s="353" t="str">
        <f t="shared" si="19"/>
        <v/>
      </c>
      <c r="F330" s="187" t="str">
        <f t="shared" si="17"/>
        <v>否</v>
      </c>
      <c r="G330" s="250" t="str">
        <f t="shared" si="18"/>
        <v>项</v>
      </c>
    </row>
    <row r="331" ht="36" hidden="1" customHeight="1" spans="1:7">
      <c r="A331" s="356">
        <v>2040703</v>
      </c>
      <c r="B331" s="227" t="s">
        <v>140</v>
      </c>
      <c r="C331" s="218">
        <v>0</v>
      </c>
      <c r="D331" s="218">
        <v>0</v>
      </c>
      <c r="E331" s="353" t="str">
        <f t="shared" si="19"/>
        <v/>
      </c>
      <c r="F331" s="187" t="str">
        <f t="shared" si="17"/>
        <v>否</v>
      </c>
      <c r="G331" s="250" t="str">
        <f t="shared" si="18"/>
        <v>项</v>
      </c>
    </row>
    <row r="332" ht="36" hidden="1" customHeight="1" spans="1:7">
      <c r="A332" s="356">
        <v>2040704</v>
      </c>
      <c r="B332" s="357" t="s">
        <v>1599</v>
      </c>
      <c r="C332" s="218">
        <v>0</v>
      </c>
      <c r="D332" s="218">
        <v>0</v>
      </c>
      <c r="E332" s="353" t="str">
        <f t="shared" si="19"/>
        <v/>
      </c>
      <c r="F332" s="187" t="str">
        <f t="shared" si="17"/>
        <v>否</v>
      </c>
      <c r="G332" s="250" t="str">
        <f t="shared" si="18"/>
        <v>项</v>
      </c>
    </row>
    <row r="333" ht="36" hidden="1" customHeight="1" spans="1:7">
      <c r="A333" s="356">
        <v>2040705</v>
      </c>
      <c r="B333" s="357" t="s">
        <v>1600</v>
      </c>
      <c r="C333" s="218">
        <v>0</v>
      </c>
      <c r="D333" s="218">
        <v>0</v>
      </c>
      <c r="E333" s="353" t="str">
        <f t="shared" si="19"/>
        <v/>
      </c>
      <c r="F333" s="187" t="str">
        <f t="shared" si="17"/>
        <v>否</v>
      </c>
      <c r="G333" s="250" t="str">
        <f t="shared" si="18"/>
        <v>项</v>
      </c>
    </row>
    <row r="334" ht="36" hidden="1" customHeight="1" spans="1:7">
      <c r="A334" s="356">
        <v>2040706</v>
      </c>
      <c r="B334" s="227" t="s">
        <v>346</v>
      </c>
      <c r="C334" s="218">
        <v>0</v>
      </c>
      <c r="D334" s="218">
        <v>0</v>
      </c>
      <c r="E334" s="353" t="str">
        <f t="shared" si="19"/>
        <v/>
      </c>
      <c r="F334" s="187" t="str">
        <f t="shared" si="17"/>
        <v>否</v>
      </c>
      <c r="G334" s="250" t="str">
        <f t="shared" si="18"/>
        <v>项</v>
      </c>
    </row>
    <row r="335" ht="36" hidden="1" customHeight="1" spans="1:7">
      <c r="A335" s="356">
        <v>2040707</v>
      </c>
      <c r="B335" s="227" t="s">
        <v>179</v>
      </c>
      <c r="C335" s="218">
        <v>0</v>
      </c>
      <c r="D335" s="218">
        <v>0</v>
      </c>
      <c r="E335" s="353" t="str">
        <f t="shared" si="19"/>
        <v/>
      </c>
      <c r="F335" s="187" t="str">
        <f t="shared" si="17"/>
        <v>否</v>
      </c>
      <c r="G335" s="250" t="str">
        <f t="shared" si="18"/>
        <v>项</v>
      </c>
    </row>
    <row r="336" ht="36" hidden="1" customHeight="1" spans="1:7">
      <c r="A336" s="356">
        <v>2040750</v>
      </c>
      <c r="B336" s="227" t="s">
        <v>147</v>
      </c>
      <c r="C336" s="218">
        <v>0</v>
      </c>
      <c r="D336" s="218">
        <v>0</v>
      </c>
      <c r="E336" s="353" t="str">
        <f t="shared" si="19"/>
        <v/>
      </c>
      <c r="F336" s="187" t="str">
        <f t="shared" si="17"/>
        <v>否</v>
      </c>
      <c r="G336" s="250" t="str">
        <f t="shared" si="18"/>
        <v>项</v>
      </c>
    </row>
    <row r="337" ht="36" hidden="1" customHeight="1" spans="1:7">
      <c r="A337" s="356">
        <v>2040799</v>
      </c>
      <c r="B337" s="227" t="s">
        <v>347</v>
      </c>
      <c r="C337" s="218">
        <v>0</v>
      </c>
      <c r="D337" s="218">
        <v>0</v>
      </c>
      <c r="E337" s="353" t="str">
        <f t="shared" si="19"/>
        <v/>
      </c>
      <c r="F337" s="187" t="str">
        <f t="shared" si="17"/>
        <v>否</v>
      </c>
      <c r="G337" s="250" t="str">
        <f t="shared" si="18"/>
        <v>项</v>
      </c>
    </row>
    <row r="338" s="248" customFormat="1" ht="36" hidden="1" customHeight="1" spans="1:7">
      <c r="A338" s="352">
        <v>20408</v>
      </c>
      <c r="B338" s="211" t="s">
        <v>348</v>
      </c>
      <c r="C338" s="219">
        <f>SUM(C339:C347)</f>
        <v>0</v>
      </c>
      <c r="D338" s="219">
        <f>SUM(D339:D347)</f>
        <v>0</v>
      </c>
      <c r="E338" s="353" t="str">
        <f t="shared" si="19"/>
        <v/>
      </c>
      <c r="F338" s="189" t="str">
        <f t="shared" si="17"/>
        <v>否</v>
      </c>
      <c r="G338" s="248" t="str">
        <f t="shared" si="18"/>
        <v>款</v>
      </c>
    </row>
    <row r="339" ht="36" hidden="1" customHeight="1" spans="1:7">
      <c r="A339" s="356">
        <v>2040801</v>
      </c>
      <c r="B339" s="227" t="s">
        <v>138</v>
      </c>
      <c r="C339" s="218">
        <v>0</v>
      </c>
      <c r="D339" s="218">
        <v>0</v>
      </c>
      <c r="E339" s="353" t="str">
        <f t="shared" si="19"/>
        <v/>
      </c>
      <c r="F339" s="187" t="str">
        <f t="shared" si="17"/>
        <v>否</v>
      </c>
      <c r="G339" s="250" t="str">
        <f t="shared" si="18"/>
        <v>项</v>
      </c>
    </row>
    <row r="340" ht="36" hidden="1" customHeight="1" spans="1:7">
      <c r="A340" s="356">
        <v>2040802</v>
      </c>
      <c r="B340" s="227" t="s">
        <v>139</v>
      </c>
      <c r="C340" s="218">
        <v>0</v>
      </c>
      <c r="D340" s="218">
        <v>0</v>
      </c>
      <c r="E340" s="353" t="str">
        <f t="shared" si="19"/>
        <v/>
      </c>
      <c r="F340" s="187" t="str">
        <f t="shared" si="17"/>
        <v>否</v>
      </c>
      <c r="G340" s="250" t="str">
        <f t="shared" si="18"/>
        <v>项</v>
      </c>
    </row>
    <row r="341" ht="36" hidden="1" customHeight="1" spans="1:7">
      <c r="A341" s="356">
        <v>2040803</v>
      </c>
      <c r="B341" s="227" t="s">
        <v>140</v>
      </c>
      <c r="C341" s="218">
        <v>0</v>
      </c>
      <c r="D341" s="218">
        <v>0</v>
      </c>
      <c r="E341" s="353" t="str">
        <f t="shared" si="19"/>
        <v/>
      </c>
      <c r="F341" s="187" t="str">
        <f t="shared" si="17"/>
        <v>否</v>
      </c>
      <c r="G341" s="250" t="str">
        <f t="shared" si="18"/>
        <v>项</v>
      </c>
    </row>
    <row r="342" ht="36" hidden="1" customHeight="1" spans="1:7">
      <c r="A342" s="356">
        <v>2040804</v>
      </c>
      <c r="B342" s="227" t="s">
        <v>349</v>
      </c>
      <c r="C342" s="218">
        <v>0</v>
      </c>
      <c r="D342" s="218">
        <v>0</v>
      </c>
      <c r="E342" s="353" t="str">
        <f t="shared" si="19"/>
        <v/>
      </c>
      <c r="F342" s="187" t="str">
        <f t="shared" si="17"/>
        <v>否</v>
      </c>
      <c r="G342" s="250" t="str">
        <f t="shared" si="18"/>
        <v>项</v>
      </c>
    </row>
    <row r="343" ht="36" hidden="1" customHeight="1" spans="1:7">
      <c r="A343" s="356">
        <v>2040805</v>
      </c>
      <c r="B343" s="227" t="s">
        <v>350</v>
      </c>
      <c r="C343" s="218">
        <v>0</v>
      </c>
      <c r="D343" s="218">
        <v>0</v>
      </c>
      <c r="E343" s="353" t="str">
        <f t="shared" si="19"/>
        <v/>
      </c>
      <c r="F343" s="187" t="str">
        <f t="shared" si="17"/>
        <v>否</v>
      </c>
      <c r="G343" s="250" t="str">
        <f t="shared" si="18"/>
        <v>项</v>
      </c>
    </row>
    <row r="344" ht="36" hidden="1" customHeight="1" spans="1:7">
      <c r="A344" s="356">
        <v>2040806</v>
      </c>
      <c r="B344" s="227" t="s">
        <v>351</v>
      </c>
      <c r="C344" s="218">
        <v>0</v>
      </c>
      <c r="D344" s="218">
        <v>0</v>
      </c>
      <c r="E344" s="353" t="str">
        <f t="shared" si="19"/>
        <v/>
      </c>
      <c r="F344" s="187" t="str">
        <f t="shared" si="17"/>
        <v>否</v>
      </c>
      <c r="G344" s="250" t="str">
        <f t="shared" si="18"/>
        <v>项</v>
      </c>
    </row>
    <row r="345" ht="36" hidden="1" customHeight="1" spans="1:7">
      <c r="A345" s="356">
        <v>2040807</v>
      </c>
      <c r="B345" s="227" t="s">
        <v>179</v>
      </c>
      <c r="C345" s="218">
        <v>0</v>
      </c>
      <c r="D345" s="218">
        <v>0</v>
      </c>
      <c r="E345" s="353" t="str">
        <f t="shared" si="19"/>
        <v/>
      </c>
      <c r="F345" s="187" t="str">
        <f t="shared" si="17"/>
        <v>否</v>
      </c>
      <c r="G345" s="250" t="str">
        <f t="shared" si="18"/>
        <v>项</v>
      </c>
    </row>
    <row r="346" ht="36" hidden="1" customHeight="1" spans="1:7">
      <c r="A346" s="356">
        <v>2040850</v>
      </c>
      <c r="B346" s="227" t="s">
        <v>147</v>
      </c>
      <c r="C346" s="218">
        <v>0</v>
      </c>
      <c r="D346" s="218">
        <v>0</v>
      </c>
      <c r="E346" s="353" t="str">
        <f t="shared" si="19"/>
        <v/>
      </c>
      <c r="F346" s="187" t="str">
        <f t="shared" si="17"/>
        <v>否</v>
      </c>
      <c r="G346" s="250" t="str">
        <f t="shared" si="18"/>
        <v>项</v>
      </c>
    </row>
    <row r="347" ht="36" hidden="1" customHeight="1" spans="1:7">
      <c r="A347" s="356">
        <v>2040899</v>
      </c>
      <c r="B347" s="227" t="s">
        <v>352</v>
      </c>
      <c r="C347" s="218">
        <v>0</v>
      </c>
      <c r="D347" s="218">
        <v>0</v>
      </c>
      <c r="E347" s="353" t="str">
        <f t="shared" si="19"/>
        <v/>
      </c>
      <c r="F347" s="187" t="str">
        <f t="shared" si="17"/>
        <v>否</v>
      </c>
      <c r="G347" s="250" t="str">
        <f t="shared" si="18"/>
        <v>项</v>
      </c>
    </row>
    <row r="348" s="248" customFormat="1" ht="36" hidden="1" customHeight="1" spans="1:7">
      <c r="A348" s="352">
        <v>20409</v>
      </c>
      <c r="B348" s="211" t="s">
        <v>353</v>
      </c>
      <c r="C348" s="219">
        <f>SUM(C349:C355)</f>
        <v>0</v>
      </c>
      <c r="D348" s="219">
        <f>SUM(D349:D355)</f>
        <v>0</v>
      </c>
      <c r="E348" s="353" t="str">
        <f t="shared" si="19"/>
        <v/>
      </c>
      <c r="F348" s="189" t="str">
        <f t="shared" si="17"/>
        <v>否</v>
      </c>
      <c r="G348" s="248" t="str">
        <f t="shared" si="18"/>
        <v>款</v>
      </c>
    </row>
    <row r="349" ht="36" hidden="1" customHeight="1" spans="1:7">
      <c r="A349" s="356">
        <v>2040901</v>
      </c>
      <c r="B349" s="227" t="s">
        <v>138</v>
      </c>
      <c r="C349" s="218">
        <v>0</v>
      </c>
      <c r="D349" s="218">
        <v>0</v>
      </c>
      <c r="E349" s="353" t="str">
        <f t="shared" si="19"/>
        <v/>
      </c>
      <c r="F349" s="187" t="str">
        <f t="shared" si="17"/>
        <v>否</v>
      </c>
      <c r="G349" s="250" t="str">
        <f t="shared" si="18"/>
        <v>项</v>
      </c>
    </row>
    <row r="350" ht="36" hidden="1" customHeight="1" spans="1:7">
      <c r="A350" s="356">
        <v>2040902</v>
      </c>
      <c r="B350" s="227" t="s">
        <v>139</v>
      </c>
      <c r="C350" s="218">
        <v>0</v>
      </c>
      <c r="D350" s="218">
        <v>0</v>
      </c>
      <c r="E350" s="353" t="str">
        <f t="shared" si="19"/>
        <v/>
      </c>
      <c r="F350" s="187" t="str">
        <f t="shared" si="17"/>
        <v>否</v>
      </c>
      <c r="G350" s="250" t="str">
        <f t="shared" si="18"/>
        <v>项</v>
      </c>
    </row>
    <row r="351" ht="36" hidden="1" customHeight="1" spans="1:7">
      <c r="A351" s="356">
        <v>2040903</v>
      </c>
      <c r="B351" s="227" t="s">
        <v>140</v>
      </c>
      <c r="C351" s="218">
        <v>0</v>
      </c>
      <c r="D351" s="218">
        <v>0</v>
      </c>
      <c r="E351" s="353" t="str">
        <f t="shared" si="19"/>
        <v/>
      </c>
      <c r="F351" s="187" t="str">
        <f t="shared" si="17"/>
        <v>否</v>
      </c>
      <c r="G351" s="250" t="str">
        <f t="shared" si="18"/>
        <v>项</v>
      </c>
    </row>
    <row r="352" ht="36" hidden="1" customHeight="1" spans="1:7">
      <c r="A352" s="356">
        <v>2040904</v>
      </c>
      <c r="B352" s="227" t="s">
        <v>354</v>
      </c>
      <c r="C352" s="218">
        <v>0</v>
      </c>
      <c r="D352" s="218">
        <v>0</v>
      </c>
      <c r="E352" s="353" t="str">
        <f t="shared" si="19"/>
        <v/>
      </c>
      <c r="F352" s="187" t="str">
        <f t="shared" si="17"/>
        <v>否</v>
      </c>
      <c r="G352" s="250" t="str">
        <f t="shared" si="18"/>
        <v>项</v>
      </c>
    </row>
    <row r="353" ht="36" hidden="1" customHeight="1" spans="1:7">
      <c r="A353" s="356">
        <v>2040905</v>
      </c>
      <c r="B353" s="227" t="s">
        <v>355</v>
      </c>
      <c r="C353" s="218">
        <v>0</v>
      </c>
      <c r="D353" s="218">
        <v>0</v>
      </c>
      <c r="E353" s="353" t="str">
        <f t="shared" si="19"/>
        <v/>
      </c>
      <c r="F353" s="187" t="str">
        <f t="shared" si="17"/>
        <v>否</v>
      </c>
      <c r="G353" s="250" t="str">
        <f t="shared" si="18"/>
        <v>项</v>
      </c>
    </row>
    <row r="354" ht="36" hidden="1" customHeight="1" spans="1:7">
      <c r="A354" s="356">
        <v>2040950</v>
      </c>
      <c r="B354" s="227" t="s">
        <v>147</v>
      </c>
      <c r="C354" s="218">
        <v>0</v>
      </c>
      <c r="D354" s="218">
        <v>0</v>
      </c>
      <c r="E354" s="353" t="str">
        <f t="shared" si="19"/>
        <v/>
      </c>
      <c r="F354" s="187" t="str">
        <f t="shared" si="17"/>
        <v>否</v>
      </c>
      <c r="G354" s="250" t="str">
        <f t="shared" si="18"/>
        <v>项</v>
      </c>
    </row>
    <row r="355" ht="36" hidden="1" customHeight="1" spans="1:7">
      <c r="A355" s="356">
        <v>2040999</v>
      </c>
      <c r="B355" s="227" t="s">
        <v>356</v>
      </c>
      <c r="C355" s="218">
        <v>0</v>
      </c>
      <c r="D355" s="218">
        <v>0</v>
      </c>
      <c r="E355" s="353" t="str">
        <f t="shared" si="19"/>
        <v/>
      </c>
      <c r="F355" s="187" t="str">
        <f t="shared" si="17"/>
        <v>否</v>
      </c>
      <c r="G355" s="250" t="str">
        <f t="shared" si="18"/>
        <v>项</v>
      </c>
    </row>
    <row r="356" s="248" customFormat="1" ht="36" hidden="1" customHeight="1" spans="1:7">
      <c r="A356" s="352">
        <v>20410</v>
      </c>
      <c r="B356" s="211" t="s">
        <v>357</v>
      </c>
      <c r="C356" s="219">
        <f>SUM(C357:C361)</f>
        <v>0</v>
      </c>
      <c r="D356" s="219">
        <f>SUM(D357:D361)</f>
        <v>0</v>
      </c>
      <c r="E356" s="353" t="str">
        <f t="shared" si="19"/>
        <v/>
      </c>
      <c r="F356" s="189" t="str">
        <f t="shared" si="17"/>
        <v>否</v>
      </c>
      <c r="G356" s="248" t="str">
        <f t="shared" si="18"/>
        <v>款</v>
      </c>
    </row>
    <row r="357" ht="36" hidden="1" customHeight="1" spans="1:7">
      <c r="A357" s="356">
        <v>2041001</v>
      </c>
      <c r="B357" s="227" t="s">
        <v>138</v>
      </c>
      <c r="C357" s="218">
        <v>0</v>
      </c>
      <c r="D357" s="218">
        <v>0</v>
      </c>
      <c r="E357" s="353" t="str">
        <f t="shared" si="19"/>
        <v/>
      </c>
      <c r="F357" s="187" t="str">
        <f t="shared" si="17"/>
        <v>否</v>
      </c>
      <c r="G357" s="250" t="str">
        <f t="shared" si="18"/>
        <v>项</v>
      </c>
    </row>
    <row r="358" ht="36" hidden="1" customHeight="1" spans="1:7">
      <c r="A358" s="356">
        <v>2041002</v>
      </c>
      <c r="B358" s="227" t="s">
        <v>139</v>
      </c>
      <c r="C358" s="218">
        <v>0</v>
      </c>
      <c r="D358" s="218">
        <v>0</v>
      </c>
      <c r="E358" s="353" t="str">
        <f t="shared" si="19"/>
        <v/>
      </c>
      <c r="F358" s="187" t="str">
        <f t="shared" si="17"/>
        <v>否</v>
      </c>
      <c r="G358" s="250" t="str">
        <f t="shared" si="18"/>
        <v>项</v>
      </c>
    </row>
    <row r="359" ht="36" hidden="1" customHeight="1" spans="1:7">
      <c r="A359" s="356">
        <v>2041006</v>
      </c>
      <c r="B359" s="227" t="s">
        <v>179</v>
      </c>
      <c r="C359" s="218">
        <v>0</v>
      </c>
      <c r="D359" s="218">
        <v>0</v>
      </c>
      <c r="E359" s="353" t="str">
        <f t="shared" si="19"/>
        <v/>
      </c>
      <c r="F359" s="187" t="str">
        <f t="shared" si="17"/>
        <v>否</v>
      </c>
      <c r="G359" s="250" t="str">
        <f t="shared" si="18"/>
        <v>项</v>
      </c>
    </row>
    <row r="360" ht="36" hidden="1" customHeight="1" spans="1:7">
      <c r="A360" s="356">
        <v>2041007</v>
      </c>
      <c r="B360" s="227" t="s">
        <v>358</v>
      </c>
      <c r="C360" s="218">
        <v>0</v>
      </c>
      <c r="D360" s="218">
        <v>0</v>
      </c>
      <c r="E360" s="353" t="str">
        <f t="shared" si="19"/>
        <v/>
      </c>
      <c r="F360" s="187" t="str">
        <f t="shared" si="17"/>
        <v>否</v>
      </c>
      <c r="G360" s="250" t="str">
        <f t="shared" si="18"/>
        <v>项</v>
      </c>
    </row>
    <row r="361" ht="36" hidden="1" customHeight="1" spans="1:7">
      <c r="A361" s="356">
        <v>2041099</v>
      </c>
      <c r="B361" s="227" t="s">
        <v>359</v>
      </c>
      <c r="C361" s="218">
        <v>0</v>
      </c>
      <c r="D361" s="218">
        <v>0</v>
      </c>
      <c r="E361" s="353" t="str">
        <f t="shared" si="19"/>
        <v/>
      </c>
      <c r="F361" s="187" t="str">
        <f t="shared" si="17"/>
        <v>否</v>
      </c>
      <c r="G361" s="250" t="str">
        <f t="shared" si="18"/>
        <v>项</v>
      </c>
    </row>
    <row r="362" s="248" customFormat="1" ht="36" hidden="1" customHeight="1" spans="1:7">
      <c r="A362" s="352">
        <v>20499</v>
      </c>
      <c r="B362" s="211" t="s">
        <v>360</v>
      </c>
      <c r="C362" s="219">
        <f>SUM(C363:C364)</f>
        <v>0</v>
      </c>
      <c r="D362" s="219"/>
      <c r="E362" s="353" t="str">
        <f t="shared" si="19"/>
        <v/>
      </c>
      <c r="F362" s="189" t="str">
        <f t="shared" si="17"/>
        <v>否</v>
      </c>
      <c r="G362" s="248" t="str">
        <f t="shared" si="18"/>
        <v>款</v>
      </c>
    </row>
    <row r="363" ht="36" hidden="1" customHeight="1" spans="1:7">
      <c r="A363" s="356">
        <v>2049902</v>
      </c>
      <c r="B363" s="227" t="s">
        <v>1601</v>
      </c>
      <c r="C363" s="218">
        <v>0</v>
      </c>
      <c r="D363" s="218">
        <v>0</v>
      </c>
      <c r="E363" s="353" t="str">
        <f t="shared" si="19"/>
        <v/>
      </c>
      <c r="F363" s="187" t="str">
        <f t="shared" si="17"/>
        <v>否</v>
      </c>
      <c r="G363" s="250" t="str">
        <f t="shared" si="18"/>
        <v>项</v>
      </c>
    </row>
    <row r="364" ht="36" hidden="1" customHeight="1" spans="1:7">
      <c r="A364" s="360">
        <v>2049999</v>
      </c>
      <c r="B364" s="227" t="s">
        <v>362</v>
      </c>
      <c r="C364" s="218">
        <v>0</v>
      </c>
      <c r="D364" s="218">
        <v>0</v>
      </c>
      <c r="E364" s="353" t="str">
        <f t="shared" si="19"/>
        <v/>
      </c>
      <c r="F364" s="187" t="str">
        <f t="shared" si="17"/>
        <v>否</v>
      </c>
      <c r="G364" s="250" t="str">
        <f t="shared" si="18"/>
        <v>项</v>
      </c>
    </row>
    <row r="365" s="248" customFormat="1" ht="36" customHeight="1" spans="1:7">
      <c r="A365" s="352">
        <v>205</v>
      </c>
      <c r="B365" s="211" t="s">
        <v>85</v>
      </c>
      <c r="C365" s="213">
        <f>SUM(C366,C371,C380,C386,C392,C396,C400,C404,C410,C417)</f>
        <v>59102</v>
      </c>
      <c r="D365" s="213">
        <f>SUM(D366,D371,D380,D386,D392,D396,D400,D404,D410,D417)</f>
        <v>58426</v>
      </c>
      <c r="E365" s="351">
        <f t="shared" si="19"/>
        <v>-0.011</v>
      </c>
      <c r="F365" s="189" t="str">
        <f t="shared" ref="F365:F384" si="20">IF(LEN(A365)=3,"是",IF(B365&lt;&gt;"",IF(SUM(C365:D365)&lt;&gt;0,"是","否"),"是"))</f>
        <v>是</v>
      </c>
      <c r="G365" s="248" t="str">
        <f t="shared" ref="G365:G384" si="21">IF(LEN(A365)=3,"类",IF(LEN(A365)=5,"款","项"))</f>
        <v>类</v>
      </c>
    </row>
    <row r="366" s="248" customFormat="1" ht="36" customHeight="1" spans="1:7">
      <c r="A366" s="352">
        <v>20501</v>
      </c>
      <c r="B366" s="211" t="s">
        <v>363</v>
      </c>
      <c r="C366" s="219">
        <f>SUM(C367:C370)</f>
        <v>764</v>
      </c>
      <c r="D366" s="219">
        <f>SUM(D367:D370)</f>
        <v>804</v>
      </c>
      <c r="E366" s="353">
        <f t="shared" si="19"/>
        <v>0.052</v>
      </c>
      <c r="F366" s="189" t="str">
        <f t="shared" si="20"/>
        <v>是</v>
      </c>
      <c r="G366" s="248" t="str">
        <f t="shared" si="21"/>
        <v>款</v>
      </c>
    </row>
    <row r="367" ht="36" customHeight="1" spans="1:7">
      <c r="A367" s="356">
        <v>2050101</v>
      </c>
      <c r="B367" s="227" t="s">
        <v>138</v>
      </c>
      <c r="C367" s="218">
        <v>725</v>
      </c>
      <c r="D367" s="218">
        <v>761</v>
      </c>
      <c r="E367" s="353">
        <f t="shared" si="19"/>
        <v>0.05</v>
      </c>
      <c r="F367" s="187" t="str">
        <f t="shared" si="20"/>
        <v>是</v>
      </c>
      <c r="G367" s="250" t="str">
        <f t="shared" si="21"/>
        <v>项</v>
      </c>
    </row>
    <row r="368" ht="36" hidden="1" customHeight="1" spans="1:7">
      <c r="A368" s="356">
        <v>2050102</v>
      </c>
      <c r="B368" s="227" t="s">
        <v>139</v>
      </c>
      <c r="C368" s="218">
        <v>0</v>
      </c>
      <c r="D368" s="218">
        <v>0</v>
      </c>
      <c r="E368" s="353" t="str">
        <f t="shared" si="19"/>
        <v/>
      </c>
      <c r="F368" s="187" t="str">
        <f t="shared" si="20"/>
        <v>否</v>
      </c>
      <c r="G368" s="250" t="str">
        <f t="shared" si="21"/>
        <v>项</v>
      </c>
    </row>
    <row r="369" ht="36" hidden="1" customHeight="1" spans="1:7">
      <c r="A369" s="356">
        <v>2050103</v>
      </c>
      <c r="B369" s="227" t="s">
        <v>140</v>
      </c>
      <c r="C369" s="218">
        <v>0</v>
      </c>
      <c r="D369" s="218">
        <v>0</v>
      </c>
      <c r="E369" s="353" t="str">
        <f t="shared" si="19"/>
        <v/>
      </c>
      <c r="F369" s="187" t="str">
        <f t="shared" si="20"/>
        <v>否</v>
      </c>
      <c r="G369" s="250" t="str">
        <f t="shared" si="21"/>
        <v>项</v>
      </c>
    </row>
    <row r="370" ht="36" customHeight="1" spans="1:7">
      <c r="A370" s="356">
        <v>2050199</v>
      </c>
      <c r="B370" s="227" t="s">
        <v>364</v>
      </c>
      <c r="C370" s="218">
        <v>39</v>
      </c>
      <c r="D370" s="218">
        <v>43</v>
      </c>
      <c r="E370" s="353">
        <f t="shared" si="19"/>
        <v>0.103</v>
      </c>
      <c r="F370" s="187" t="str">
        <f t="shared" si="20"/>
        <v>是</v>
      </c>
      <c r="G370" s="250" t="str">
        <f t="shared" si="21"/>
        <v>项</v>
      </c>
    </row>
    <row r="371" s="248" customFormat="1" ht="36" customHeight="1" spans="1:7">
      <c r="A371" s="352">
        <v>20502</v>
      </c>
      <c r="B371" s="211" t="s">
        <v>365</v>
      </c>
      <c r="C371" s="219">
        <f>SUM(C372:C379)</f>
        <v>56198</v>
      </c>
      <c r="D371" s="219">
        <f>SUM(D372:D379)</f>
        <v>55885</v>
      </c>
      <c r="E371" s="353">
        <f t="shared" si="19"/>
        <v>-0.006</v>
      </c>
      <c r="F371" s="189" t="str">
        <f t="shared" si="20"/>
        <v>是</v>
      </c>
      <c r="G371" s="248" t="str">
        <f t="shared" si="21"/>
        <v>款</v>
      </c>
    </row>
    <row r="372" ht="36" customHeight="1" spans="1:7">
      <c r="A372" s="356">
        <v>2050201</v>
      </c>
      <c r="B372" s="227" t="s">
        <v>366</v>
      </c>
      <c r="C372" s="218">
        <v>1771</v>
      </c>
      <c r="D372" s="218">
        <v>1576</v>
      </c>
      <c r="E372" s="353">
        <f t="shared" si="19"/>
        <v>-0.11</v>
      </c>
      <c r="F372" s="187" t="str">
        <f t="shared" si="20"/>
        <v>是</v>
      </c>
      <c r="G372" s="250" t="str">
        <f t="shared" si="21"/>
        <v>项</v>
      </c>
    </row>
    <row r="373" ht="36" customHeight="1" spans="1:7">
      <c r="A373" s="356">
        <v>2050202</v>
      </c>
      <c r="B373" s="227" t="s">
        <v>367</v>
      </c>
      <c r="C373" s="218">
        <v>35037</v>
      </c>
      <c r="D373" s="218">
        <v>35119</v>
      </c>
      <c r="E373" s="353">
        <f t="shared" si="19"/>
        <v>0.002</v>
      </c>
      <c r="F373" s="187" t="str">
        <f t="shared" si="20"/>
        <v>是</v>
      </c>
      <c r="G373" s="250" t="str">
        <f t="shared" si="21"/>
        <v>项</v>
      </c>
    </row>
    <row r="374" ht="36" customHeight="1" spans="1:7">
      <c r="A374" s="356">
        <v>2050203</v>
      </c>
      <c r="B374" s="227" t="s">
        <v>368</v>
      </c>
      <c r="C374" s="218">
        <v>14014</v>
      </c>
      <c r="D374" s="218">
        <v>14115</v>
      </c>
      <c r="E374" s="353">
        <f t="shared" si="19"/>
        <v>0.007</v>
      </c>
      <c r="F374" s="187" t="str">
        <f t="shared" si="20"/>
        <v>是</v>
      </c>
      <c r="G374" s="250" t="str">
        <f t="shared" si="21"/>
        <v>项</v>
      </c>
    </row>
    <row r="375" ht="36" customHeight="1" spans="1:7">
      <c r="A375" s="356">
        <v>2050204</v>
      </c>
      <c r="B375" s="227" t="s">
        <v>369</v>
      </c>
      <c r="C375" s="218">
        <v>5276</v>
      </c>
      <c r="D375" s="218">
        <v>5075</v>
      </c>
      <c r="E375" s="353">
        <f t="shared" si="19"/>
        <v>-0.038</v>
      </c>
      <c r="F375" s="187" t="str">
        <f t="shared" si="20"/>
        <v>是</v>
      </c>
      <c r="G375" s="250" t="str">
        <f t="shared" si="21"/>
        <v>项</v>
      </c>
    </row>
    <row r="376" ht="36" hidden="1" customHeight="1" spans="1:7">
      <c r="A376" s="356">
        <v>2050205</v>
      </c>
      <c r="B376" s="227" t="s">
        <v>370</v>
      </c>
      <c r="C376" s="218">
        <v>0</v>
      </c>
      <c r="D376" s="218">
        <v>0</v>
      </c>
      <c r="E376" s="353" t="str">
        <f t="shared" si="19"/>
        <v/>
      </c>
      <c r="F376" s="187" t="str">
        <f t="shared" si="20"/>
        <v>否</v>
      </c>
      <c r="G376" s="250" t="str">
        <f t="shared" si="21"/>
        <v>项</v>
      </c>
    </row>
    <row r="377" ht="36" hidden="1" customHeight="1" spans="1:7">
      <c r="A377" s="356">
        <v>2050206</v>
      </c>
      <c r="B377" s="227" t="s">
        <v>1687</v>
      </c>
      <c r="C377" s="218">
        <v>0</v>
      </c>
      <c r="D377" s="218"/>
      <c r="E377" s="353" t="str">
        <f t="shared" si="19"/>
        <v/>
      </c>
      <c r="F377" s="187" t="str">
        <f t="shared" si="20"/>
        <v>否</v>
      </c>
      <c r="G377" s="250" t="str">
        <f t="shared" si="21"/>
        <v>项</v>
      </c>
    </row>
    <row r="378" ht="36" hidden="1" customHeight="1" spans="1:7">
      <c r="A378" s="356">
        <v>2050207</v>
      </c>
      <c r="B378" s="227" t="s">
        <v>1688</v>
      </c>
      <c r="C378" s="218">
        <v>0</v>
      </c>
      <c r="D378" s="218"/>
      <c r="E378" s="353" t="str">
        <f t="shared" si="19"/>
        <v/>
      </c>
      <c r="F378" s="187" t="str">
        <f t="shared" si="20"/>
        <v>否</v>
      </c>
      <c r="G378" s="250" t="str">
        <f t="shared" si="21"/>
        <v>项</v>
      </c>
    </row>
    <row r="379" ht="36" customHeight="1" spans="1:7">
      <c r="A379" s="356">
        <v>2050299</v>
      </c>
      <c r="B379" s="227" t="s">
        <v>373</v>
      </c>
      <c r="C379" s="218">
        <v>100</v>
      </c>
      <c r="D379" s="218">
        <v>0</v>
      </c>
      <c r="E379" s="353">
        <f t="shared" si="19"/>
        <v>-1</v>
      </c>
      <c r="F379" s="187" t="str">
        <f t="shared" si="20"/>
        <v>是</v>
      </c>
      <c r="G379" s="250" t="str">
        <f t="shared" si="21"/>
        <v>项</v>
      </c>
    </row>
    <row r="380" s="248" customFormat="1" ht="36" customHeight="1" spans="1:7">
      <c r="A380" s="352">
        <v>20503</v>
      </c>
      <c r="B380" s="211" t="s">
        <v>374</v>
      </c>
      <c r="C380" s="219">
        <f>SUM(C381:C385)</f>
        <v>663</v>
      </c>
      <c r="D380" s="219">
        <f>SUM(D381:D385)</f>
        <v>637</v>
      </c>
      <c r="E380" s="353">
        <f t="shared" si="19"/>
        <v>-0.039</v>
      </c>
      <c r="F380" s="189" t="str">
        <f t="shared" si="20"/>
        <v>是</v>
      </c>
      <c r="G380" s="248" t="str">
        <f t="shared" si="21"/>
        <v>款</v>
      </c>
    </row>
    <row r="381" ht="36" hidden="1" customHeight="1" spans="1:7">
      <c r="A381" s="356">
        <v>2050301</v>
      </c>
      <c r="B381" s="227" t="s">
        <v>375</v>
      </c>
      <c r="C381" s="218">
        <v>0</v>
      </c>
      <c r="D381" s="218">
        <v>0</v>
      </c>
      <c r="E381" s="353" t="str">
        <f t="shared" si="19"/>
        <v/>
      </c>
      <c r="F381" s="187" t="str">
        <f t="shared" si="20"/>
        <v>否</v>
      </c>
      <c r="G381" s="250" t="str">
        <f t="shared" si="21"/>
        <v>项</v>
      </c>
    </row>
    <row r="382" ht="36" customHeight="1" spans="1:7">
      <c r="A382" s="356">
        <v>2050302</v>
      </c>
      <c r="B382" s="227" t="s">
        <v>376</v>
      </c>
      <c r="C382" s="218">
        <v>636</v>
      </c>
      <c r="D382" s="218">
        <v>637</v>
      </c>
      <c r="E382" s="353">
        <f t="shared" si="19"/>
        <v>0.002</v>
      </c>
      <c r="F382" s="187" t="str">
        <f t="shared" si="20"/>
        <v>是</v>
      </c>
      <c r="G382" s="250" t="str">
        <f t="shared" si="21"/>
        <v>项</v>
      </c>
    </row>
    <row r="383" ht="36" hidden="1" customHeight="1" spans="1:7">
      <c r="A383" s="356">
        <v>2050303</v>
      </c>
      <c r="B383" s="227" t="s">
        <v>377</v>
      </c>
      <c r="C383" s="218">
        <v>0</v>
      </c>
      <c r="D383" s="218">
        <v>0</v>
      </c>
      <c r="E383" s="353" t="str">
        <f t="shared" si="19"/>
        <v/>
      </c>
      <c r="F383" s="187" t="str">
        <f t="shared" si="20"/>
        <v>否</v>
      </c>
      <c r="G383" s="250" t="str">
        <f t="shared" si="21"/>
        <v>项</v>
      </c>
    </row>
    <row r="384" ht="36" hidden="1" customHeight="1" spans="1:7">
      <c r="A384" s="356">
        <v>2050305</v>
      </c>
      <c r="B384" s="227" t="s">
        <v>379</v>
      </c>
      <c r="C384" s="218">
        <v>0</v>
      </c>
      <c r="D384" s="218">
        <v>0</v>
      </c>
      <c r="E384" s="353" t="str">
        <f t="shared" si="19"/>
        <v/>
      </c>
      <c r="F384" s="187" t="str">
        <f t="shared" si="20"/>
        <v>否</v>
      </c>
      <c r="G384" s="250" t="str">
        <f t="shared" si="21"/>
        <v>项</v>
      </c>
    </row>
    <row r="385" ht="36" customHeight="1" spans="1:7">
      <c r="A385" s="356">
        <v>2050399</v>
      </c>
      <c r="B385" s="227" t="s">
        <v>380</v>
      </c>
      <c r="C385" s="218">
        <v>27</v>
      </c>
      <c r="D385" s="218">
        <v>0</v>
      </c>
      <c r="E385" s="353">
        <f t="shared" si="19"/>
        <v>-1</v>
      </c>
      <c r="F385" s="187" t="str">
        <f t="shared" ref="F385:F418" si="22">IF(LEN(A385)=3,"是",IF(B385&lt;&gt;"",IF(SUM(C385:D385)&lt;&gt;0,"是","否"),"是"))</f>
        <v>是</v>
      </c>
      <c r="G385" s="250" t="str">
        <f t="shared" ref="G385:G418" si="23">IF(LEN(A385)=3,"类",IF(LEN(A385)=5,"款","项"))</f>
        <v>项</v>
      </c>
    </row>
    <row r="386" s="248" customFormat="1" ht="36" hidden="1" customHeight="1" spans="1:7">
      <c r="A386" s="352">
        <v>20504</v>
      </c>
      <c r="B386" s="211" t="s">
        <v>381</v>
      </c>
      <c r="C386" s="219">
        <f>SUM(C387:C391)</f>
        <v>0</v>
      </c>
      <c r="D386" s="219">
        <f>SUM(D387:D391)</f>
        <v>0</v>
      </c>
      <c r="E386" s="353" t="str">
        <f t="shared" si="19"/>
        <v/>
      </c>
      <c r="F386" s="189" t="str">
        <f t="shared" si="22"/>
        <v>否</v>
      </c>
      <c r="G386" s="248" t="str">
        <f t="shared" si="23"/>
        <v>款</v>
      </c>
    </row>
    <row r="387" ht="36" hidden="1" customHeight="1" spans="1:7">
      <c r="A387" s="356">
        <v>2050401</v>
      </c>
      <c r="B387" s="227" t="s">
        <v>382</v>
      </c>
      <c r="C387" s="218">
        <v>0</v>
      </c>
      <c r="D387" s="218">
        <v>0</v>
      </c>
      <c r="E387" s="353" t="str">
        <f t="shared" si="19"/>
        <v/>
      </c>
      <c r="F387" s="187" t="str">
        <f t="shared" si="22"/>
        <v>否</v>
      </c>
      <c r="G387" s="250" t="str">
        <f t="shared" si="23"/>
        <v>项</v>
      </c>
    </row>
    <row r="388" ht="36" hidden="1" customHeight="1" spans="1:7">
      <c r="A388" s="356">
        <v>2050402</v>
      </c>
      <c r="B388" s="227" t="s">
        <v>383</v>
      </c>
      <c r="C388" s="218">
        <v>0</v>
      </c>
      <c r="D388" s="218">
        <v>0</v>
      </c>
      <c r="E388" s="353" t="str">
        <f t="shared" si="19"/>
        <v/>
      </c>
      <c r="F388" s="187" t="str">
        <f t="shared" si="22"/>
        <v>否</v>
      </c>
      <c r="G388" s="250" t="str">
        <f t="shared" si="23"/>
        <v>项</v>
      </c>
    </row>
    <row r="389" ht="36" hidden="1" customHeight="1" spans="1:7">
      <c r="A389" s="356">
        <v>2050403</v>
      </c>
      <c r="B389" s="227" t="s">
        <v>384</v>
      </c>
      <c r="C389" s="218">
        <v>0</v>
      </c>
      <c r="D389" s="218">
        <v>0</v>
      </c>
      <c r="E389" s="353" t="str">
        <f t="shared" ref="E389:E452" si="24">IF(C389&lt;&gt;0,D389/C389-1,"")</f>
        <v/>
      </c>
      <c r="F389" s="187" t="str">
        <f t="shared" si="22"/>
        <v>否</v>
      </c>
      <c r="G389" s="250" t="str">
        <f t="shared" si="23"/>
        <v>项</v>
      </c>
    </row>
    <row r="390" ht="36" hidden="1" customHeight="1" spans="1:7">
      <c r="A390" s="356">
        <v>2050404</v>
      </c>
      <c r="B390" s="227" t="s">
        <v>385</v>
      </c>
      <c r="C390" s="218">
        <v>0</v>
      </c>
      <c r="D390" s="218">
        <v>0</v>
      </c>
      <c r="E390" s="353" t="str">
        <f t="shared" si="24"/>
        <v/>
      </c>
      <c r="F390" s="187" t="str">
        <f t="shared" si="22"/>
        <v>否</v>
      </c>
      <c r="G390" s="250" t="str">
        <f t="shared" si="23"/>
        <v>项</v>
      </c>
    </row>
    <row r="391" ht="36" hidden="1" customHeight="1" spans="1:7">
      <c r="A391" s="356">
        <v>2050499</v>
      </c>
      <c r="B391" s="227" t="s">
        <v>386</v>
      </c>
      <c r="C391" s="218">
        <v>0</v>
      </c>
      <c r="D391" s="218">
        <v>0</v>
      </c>
      <c r="E391" s="353" t="str">
        <f t="shared" si="24"/>
        <v/>
      </c>
      <c r="F391" s="187" t="str">
        <f t="shared" si="22"/>
        <v>否</v>
      </c>
      <c r="G391" s="250" t="str">
        <f t="shared" si="23"/>
        <v>项</v>
      </c>
    </row>
    <row r="392" s="248" customFormat="1" ht="36" hidden="1" customHeight="1" spans="1:7">
      <c r="A392" s="352">
        <v>20505</v>
      </c>
      <c r="B392" s="211" t="s">
        <v>387</v>
      </c>
      <c r="C392" s="219">
        <f>SUM(C393:C395)</f>
        <v>0</v>
      </c>
      <c r="D392" s="219">
        <f>SUM(D393:D395)</f>
        <v>0</v>
      </c>
      <c r="E392" s="353" t="str">
        <f t="shared" si="24"/>
        <v/>
      </c>
      <c r="F392" s="189" t="str">
        <f t="shared" si="22"/>
        <v>否</v>
      </c>
      <c r="G392" s="248" t="str">
        <f t="shared" si="23"/>
        <v>款</v>
      </c>
    </row>
    <row r="393" ht="36" hidden="1" customHeight="1" spans="1:7">
      <c r="A393" s="356">
        <v>2050501</v>
      </c>
      <c r="B393" s="227" t="s">
        <v>388</v>
      </c>
      <c r="C393" s="218">
        <v>0</v>
      </c>
      <c r="D393" s="218">
        <v>0</v>
      </c>
      <c r="E393" s="353" t="str">
        <f t="shared" si="24"/>
        <v/>
      </c>
      <c r="F393" s="187" t="str">
        <f t="shared" si="22"/>
        <v>否</v>
      </c>
      <c r="G393" s="250" t="str">
        <f t="shared" si="23"/>
        <v>项</v>
      </c>
    </row>
    <row r="394" ht="36" hidden="1" customHeight="1" spans="1:7">
      <c r="A394" s="356">
        <v>2050502</v>
      </c>
      <c r="B394" s="227" t="s">
        <v>389</v>
      </c>
      <c r="C394" s="218">
        <v>0</v>
      </c>
      <c r="D394" s="218">
        <v>0</v>
      </c>
      <c r="E394" s="353" t="str">
        <f t="shared" si="24"/>
        <v/>
      </c>
      <c r="F394" s="187" t="str">
        <f t="shared" si="22"/>
        <v>否</v>
      </c>
      <c r="G394" s="250" t="str">
        <f t="shared" si="23"/>
        <v>项</v>
      </c>
    </row>
    <row r="395" ht="36" hidden="1" customHeight="1" spans="1:7">
      <c r="A395" s="356">
        <v>2050599</v>
      </c>
      <c r="B395" s="227" t="s">
        <v>390</v>
      </c>
      <c r="C395" s="218">
        <v>0</v>
      </c>
      <c r="D395" s="218">
        <v>0</v>
      </c>
      <c r="E395" s="353" t="str">
        <f t="shared" si="24"/>
        <v/>
      </c>
      <c r="F395" s="187" t="str">
        <f t="shared" si="22"/>
        <v>否</v>
      </c>
      <c r="G395" s="250" t="str">
        <f t="shared" si="23"/>
        <v>项</v>
      </c>
    </row>
    <row r="396" s="248" customFormat="1" ht="36" hidden="1" customHeight="1" spans="1:7">
      <c r="A396" s="352">
        <v>20506</v>
      </c>
      <c r="B396" s="211" t="s">
        <v>391</v>
      </c>
      <c r="C396" s="219">
        <f>SUM(C397:C399)</f>
        <v>0</v>
      </c>
      <c r="D396" s="219">
        <f>SUM(D397:D399)</f>
        <v>0</v>
      </c>
      <c r="E396" s="353" t="str">
        <f t="shared" si="24"/>
        <v/>
      </c>
      <c r="F396" s="189" t="str">
        <f t="shared" si="22"/>
        <v>否</v>
      </c>
      <c r="G396" s="248" t="str">
        <f t="shared" si="23"/>
        <v>款</v>
      </c>
    </row>
    <row r="397" ht="36" hidden="1" customHeight="1" spans="1:7">
      <c r="A397" s="356">
        <v>2050601</v>
      </c>
      <c r="B397" s="227" t="s">
        <v>392</v>
      </c>
      <c r="C397" s="218">
        <v>0</v>
      </c>
      <c r="D397" s="218">
        <v>0</v>
      </c>
      <c r="E397" s="353" t="str">
        <f t="shared" si="24"/>
        <v/>
      </c>
      <c r="F397" s="187" t="str">
        <f t="shared" si="22"/>
        <v>否</v>
      </c>
      <c r="G397" s="250" t="str">
        <f t="shared" si="23"/>
        <v>项</v>
      </c>
    </row>
    <row r="398" ht="36" hidden="1" customHeight="1" spans="1:7">
      <c r="A398" s="356">
        <v>2050602</v>
      </c>
      <c r="B398" s="227" t="s">
        <v>393</v>
      </c>
      <c r="C398" s="218">
        <v>0</v>
      </c>
      <c r="D398" s="218">
        <v>0</v>
      </c>
      <c r="E398" s="353" t="str">
        <f t="shared" si="24"/>
        <v/>
      </c>
      <c r="F398" s="187" t="str">
        <f t="shared" si="22"/>
        <v>否</v>
      </c>
      <c r="G398" s="250" t="str">
        <f t="shared" si="23"/>
        <v>项</v>
      </c>
    </row>
    <row r="399" ht="36" hidden="1" customHeight="1" spans="1:7">
      <c r="A399" s="356">
        <v>2050699</v>
      </c>
      <c r="B399" s="227" t="s">
        <v>394</v>
      </c>
      <c r="C399" s="218">
        <v>0</v>
      </c>
      <c r="D399" s="218">
        <v>0</v>
      </c>
      <c r="E399" s="353" t="str">
        <f t="shared" si="24"/>
        <v/>
      </c>
      <c r="F399" s="187" t="str">
        <f t="shared" si="22"/>
        <v>否</v>
      </c>
      <c r="G399" s="250" t="str">
        <f t="shared" si="23"/>
        <v>项</v>
      </c>
    </row>
    <row r="400" s="248" customFormat="1" ht="36" customHeight="1" spans="1:7">
      <c r="A400" s="352">
        <v>20507</v>
      </c>
      <c r="B400" s="211" t="s">
        <v>395</v>
      </c>
      <c r="C400" s="219">
        <f>SUM(C401:C403)</f>
        <v>344</v>
      </c>
      <c r="D400" s="219">
        <f>SUM(D401:D403)</f>
        <v>372</v>
      </c>
      <c r="E400" s="353">
        <f t="shared" si="24"/>
        <v>0.081</v>
      </c>
      <c r="F400" s="189" t="str">
        <f t="shared" si="22"/>
        <v>是</v>
      </c>
      <c r="G400" s="248" t="str">
        <f t="shared" si="23"/>
        <v>款</v>
      </c>
    </row>
    <row r="401" ht="36" customHeight="1" spans="1:7">
      <c r="A401" s="356">
        <v>2050701</v>
      </c>
      <c r="B401" s="227" t="s">
        <v>396</v>
      </c>
      <c r="C401" s="218">
        <v>344</v>
      </c>
      <c r="D401" s="218">
        <v>372</v>
      </c>
      <c r="E401" s="353">
        <f t="shared" si="24"/>
        <v>0.081</v>
      </c>
      <c r="F401" s="187" t="str">
        <f t="shared" si="22"/>
        <v>是</v>
      </c>
      <c r="G401" s="250" t="str">
        <f t="shared" si="23"/>
        <v>项</v>
      </c>
    </row>
    <row r="402" ht="36" hidden="1" customHeight="1" spans="1:7">
      <c r="A402" s="356">
        <v>2050702</v>
      </c>
      <c r="B402" s="227" t="s">
        <v>397</v>
      </c>
      <c r="C402" s="218">
        <v>0</v>
      </c>
      <c r="D402" s="218">
        <v>0</v>
      </c>
      <c r="E402" s="353" t="str">
        <f t="shared" si="24"/>
        <v/>
      </c>
      <c r="F402" s="187" t="str">
        <f t="shared" si="22"/>
        <v>否</v>
      </c>
      <c r="G402" s="250" t="str">
        <f t="shared" si="23"/>
        <v>项</v>
      </c>
    </row>
    <row r="403" ht="36" hidden="1" customHeight="1" spans="1:7">
      <c r="A403" s="356">
        <v>2050799</v>
      </c>
      <c r="B403" s="227" t="s">
        <v>398</v>
      </c>
      <c r="C403" s="218">
        <v>0</v>
      </c>
      <c r="D403" s="218">
        <v>0</v>
      </c>
      <c r="E403" s="353" t="str">
        <f t="shared" si="24"/>
        <v/>
      </c>
      <c r="F403" s="187" t="str">
        <f t="shared" si="22"/>
        <v>否</v>
      </c>
      <c r="G403" s="250" t="str">
        <f t="shared" si="23"/>
        <v>项</v>
      </c>
    </row>
    <row r="404" s="248" customFormat="1" ht="36" customHeight="1" spans="1:7">
      <c r="A404" s="352">
        <v>20508</v>
      </c>
      <c r="B404" s="211" t="s">
        <v>399</v>
      </c>
      <c r="C404" s="219">
        <f>SUM(C405:C409)</f>
        <v>500</v>
      </c>
      <c r="D404" s="219">
        <f>SUM(D405:D409)</f>
        <v>544</v>
      </c>
      <c r="E404" s="353">
        <f t="shared" si="24"/>
        <v>0.088</v>
      </c>
      <c r="F404" s="189" t="str">
        <f t="shared" si="22"/>
        <v>是</v>
      </c>
      <c r="G404" s="248" t="str">
        <f t="shared" si="23"/>
        <v>款</v>
      </c>
    </row>
    <row r="405" ht="36" customHeight="1" spans="1:7">
      <c r="A405" s="356">
        <v>2050801</v>
      </c>
      <c r="B405" s="227" t="s">
        <v>400</v>
      </c>
      <c r="C405" s="218">
        <v>265</v>
      </c>
      <c r="D405" s="218">
        <v>279</v>
      </c>
      <c r="E405" s="353">
        <f t="shared" si="24"/>
        <v>0.053</v>
      </c>
      <c r="F405" s="187" t="str">
        <f t="shared" si="22"/>
        <v>是</v>
      </c>
      <c r="G405" s="250" t="str">
        <f t="shared" si="23"/>
        <v>项</v>
      </c>
    </row>
    <row r="406" ht="36" customHeight="1" spans="1:7">
      <c r="A406" s="356">
        <v>2050802</v>
      </c>
      <c r="B406" s="227" t="s">
        <v>401</v>
      </c>
      <c r="C406" s="218">
        <v>235</v>
      </c>
      <c r="D406" s="218">
        <v>265</v>
      </c>
      <c r="E406" s="353">
        <f t="shared" si="24"/>
        <v>0.128</v>
      </c>
      <c r="F406" s="187" t="str">
        <f t="shared" si="22"/>
        <v>是</v>
      </c>
      <c r="G406" s="250" t="str">
        <f t="shared" si="23"/>
        <v>项</v>
      </c>
    </row>
    <row r="407" ht="36" hidden="1" customHeight="1" spans="1:7">
      <c r="A407" s="356">
        <v>2050803</v>
      </c>
      <c r="B407" s="227" t="s">
        <v>402</v>
      </c>
      <c r="C407" s="218">
        <v>0</v>
      </c>
      <c r="D407" s="218">
        <v>0</v>
      </c>
      <c r="E407" s="353" t="str">
        <f t="shared" si="24"/>
        <v/>
      </c>
      <c r="F407" s="187" t="str">
        <f t="shared" si="22"/>
        <v>否</v>
      </c>
      <c r="G407" s="250" t="str">
        <f t="shared" si="23"/>
        <v>项</v>
      </c>
    </row>
    <row r="408" ht="36" hidden="1" customHeight="1" spans="1:7">
      <c r="A408" s="356">
        <v>2050804</v>
      </c>
      <c r="B408" s="227" t="s">
        <v>403</v>
      </c>
      <c r="C408" s="218">
        <v>0</v>
      </c>
      <c r="D408" s="218">
        <v>0</v>
      </c>
      <c r="E408" s="353" t="str">
        <f t="shared" si="24"/>
        <v/>
      </c>
      <c r="F408" s="187" t="str">
        <f t="shared" si="22"/>
        <v>否</v>
      </c>
      <c r="G408" s="250" t="str">
        <f t="shared" si="23"/>
        <v>项</v>
      </c>
    </row>
    <row r="409" ht="36" hidden="1" customHeight="1" spans="1:7">
      <c r="A409" s="356">
        <v>2050899</v>
      </c>
      <c r="B409" s="227" t="s">
        <v>404</v>
      </c>
      <c r="C409" s="218">
        <v>0</v>
      </c>
      <c r="D409" s="218">
        <v>0</v>
      </c>
      <c r="E409" s="353" t="str">
        <f t="shared" si="24"/>
        <v/>
      </c>
      <c r="F409" s="187" t="str">
        <f t="shared" si="22"/>
        <v>否</v>
      </c>
      <c r="G409" s="250" t="str">
        <f t="shared" si="23"/>
        <v>项</v>
      </c>
    </row>
    <row r="410" s="248" customFormat="1" ht="36" customHeight="1" spans="1:7">
      <c r="A410" s="352">
        <v>20509</v>
      </c>
      <c r="B410" s="211" t="s">
        <v>405</v>
      </c>
      <c r="C410" s="219">
        <f>SUM(C411:C416)</f>
        <v>509</v>
      </c>
      <c r="D410" s="219">
        <f>SUM(D411:D416)</f>
        <v>184</v>
      </c>
      <c r="E410" s="353">
        <f t="shared" si="24"/>
        <v>-0.639</v>
      </c>
      <c r="F410" s="189" t="str">
        <f t="shared" si="22"/>
        <v>是</v>
      </c>
      <c r="G410" s="248" t="str">
        <f t="shared" si="23"/>
        <v>款</v>
      </c>
    </row>
    <row r="411" s="345" customFormat="1" ht="36" hidden="1" customHeight="1" spans="1:7">
      <c r="A411" s="356">
        <v>2050901</v>
      </c>
      <c r="B411" s="227" t="s">
        <v>406</v>
      </c>
      <c r="C411" s="218">
        <v>0</v>
      </c>
      <c r="D411" s="218">
        <v>0</v>
      </c>
      <c r="E411" s="353" t="str">
        <f t="shared" si="24"/>
        <v/>
      </c>
      <c r="F411" s="187" t="str">
        <f t="shared" si="22"/>
        <v>否</v>
      </c>
      <c r="G411" s="250" t="str">
        <f t="shared" si="23"/>
        <v>项</v>
      </c>
    </row>
    <row r="412" ht="36" hidden="1" customHeight="1" spans="1:7">
      <c r="A412" s="356">
        <v>2050902</v>
      </c>
      <c r="B412" s="227" t="s">
        <v>407</v>
      </c>
      <c r="C412" s="218">
        <v>0</v>
      </c>
      <c r="D412" s="218">
        <v>0</v>
      </c>
      <c r="E412" s="353" t="str">
        <f t="shared" si="24"/>
        <v/>
      </c>
      <c r="F412" s="187" t="str">
        <f t="shared" si="22"/>
        <v>否</v>
      </c>
      <c r="G412" s="250" t="str">
        <f t="shared" si="23"/>
        <v>项</v>
      </c>
    </row>
    <row r="413" ht="36" hidden="1" customHeight="1" spans="1:7">
      <c r="A413" s="356">
        <v>2050903</v>
      </c>
      <c r="B413" s="227" t="s">
        <v>408</v>
      </c>
      <c r="C413" s="218">
        <v>0</v>
      </c>
      <c r="D413" s="218">
        <v>0</v>
      </c>
      <c r="E413" s="353" t="str">
        <f t="shared" si="24"/>
        <v/>
      </c>
      <c r="F413" s="187" t="str">
        <f t="shared" si="22"/>
        <v>否</v>
      </c>
      <c r="G413" s="250" t="str">
        <f t="shared" si="23"/>
        <v>项</v>
      </c>
    </row>
    <row r="414" s="345" customFormat="1" ht="36" hidden="1" customHeight="1" spans="1:7">
      <c r="A414" s="356">
        <v>2050904</v>
      </c>
      <c r="B414" s="227" t="s">
        <v>409</v>
      </c>
      <c r="C414" s="218">
        <v>0</v>
      </c>
      <c r="D414" s="218">
        <v>0</v>
      </c>
      <c r="E414" s="353" t="str">
        <f t="shared" si="24"/>
        <v/>
      </c>
      <c r="F414" s="187" t="str">
        <f t="shared" si="22"/>
        <v>否</v>
      </c>
      <c r="G414" s="250" t="str">
        <f t="shared" si="23"/>
        <v>项</v>
      </c>
    </row>
    <row r="415" ht="36" hidden="1" customHeight="1" spans="1:7">
      <c r="A415" s="356">
        <v>2050905</v>
      </c>
      <c r="B415" s="227" t="s">
        <v>410</v>
      </c>
      <c r="C415" s="218">
        <v>0</v>
      </c>
      <c r="D415" s="218">
        <v>0</v>
      </c>
      <c r="E415" s="353" t="str">
        <f t="shared" si="24"/>
        <v/>
      </c>
      <c r="F415" s="187" t="str">
        <f t="shared" si="22"/>
        <v>否</v>
      </c>
      <c r="G415" s="250" t="str">
        <f t="shared" si="23"/>
        <v>项</v>
      </c>
    </row>
    <row r="416" ht="36" customHeight="1" spans="1:7">
      <c r="A416" s="356">
        <v>2050999</v>
      </c>
      <c r="B416" s="227" t="s">
        <v>411</v>
      </c>
      <c r="C416" s="218">
        <v>509</v>
      </c>
      <c r="D416" s="218">
        <v>184</v>
      </c>
      <c r="E416" s="353">
        <f t="shared" si="24"/>
        <v>-0.639</v>
      </c>
      <c r="F416" s="187" t="str">
        <f t="shared" si="22"/>
        <v>是</v>
      </c>
      <c r="G416" s="250" t="str">
        <f t="shared" si="23"/>
        <v>项</v>
      </c>
    </row>
    <row r="417" s="248" customFormat="1" ht="36" customHeight="1" spans="1:7">
      <c r="A417" s="352">
        <v>20599</v>
      </c>
      <c r="B417" s="211" t="s">
        <v>412</v>
      </c>
      <c r="C417" s="219">
        <f>C418</f>
        <v>124</v>
      </c>
      <c r="D417" s="219">
        <f>D418</f>
        <v>0</v>
      </c>
      <c r="E417" s="353">
        <f t="shared" si="24"/>
        <v>-1</v>
      </c>
      <c r="F417" s="189" t="str">
        <f t="shared" si="22"/>
        <v>是</v>
      </c>
      <c r="G417" s="248" t="str">
        <f t="shared" si="23"/>
        <v>款</v>
      </c>
    </row>
    <row r="418" ht="36" customHeight="1" spans="1:7">
      <c r="A418" s="360">
        <v>2059999</v>
      </c>
      <c r="B418" s="227" t="s">
        <v>1602</v>
      </c>
      <c r="C418" s="218">
        <v>124</v>
      </c>
      <c r="D418" s="218">
        <v>0</v>
      </c>
      <c r="E418" s="353">
        <f t="shared" si="24"/>
        <v>-1</v>
      </c>
      <c r="F418" s="187" t="str">
        <f t="shared" si="22"/>
        <v>是</v>
      </c>
      <c r="G418" s="250" t="str">
        <f t="shared" si="23"/>
        <v>项</v>
      </c>
    </row>
    <row r="419" s="248" customFormat="1" ht="36" customHeight="1" spans="1:7">
      <c r="A419" s="352">
        <v>206</v>
      </c>
      <c r="B419" s="211" t="s">
        <v>87</v>
      </c>
      <c r="C419" s="213">
        <f>SUM(C420,C425,C434,C440,C445,C450,C455,C462,C466,C470)</f>
        <v>230</v>
      </c>
      <c r="D419" s="213">
        <f>SUM(D420,D425,D434,D440,D445,D450,D455,D462,D466,D470)</f>
        <v>233</v>
      </c>
      <c r="E419" s="351">
        <f t="shared" si="24"/>
        <v>0.013</v>
      </c>
      <c r="F419" s="189" t="str">
        <f t="shared" ref="F419:F450" si="25">IF(LEN(A419)=3,"是",IF(B419&lt;&gt;"",IF(SUM(C419:D419)&lt;&gt;0,"是","否"),"是"))</f>
        <v>是</v>
      </c>
      <c r="G419" s="248" t="str">
        <f t="shared" ref="G419:G450" si="26">IF(LEN(A419)=3,"类",IF(LEN(A419)=5,"款","项"))</f>
        <v>类</v>
      </c>
    </row>
    <row r="420" s="248" customFormat="1" ht="36" customHeight="1" spans="1:7">
      <c r="A420" s="352">
        <v>20601</v>
      </c>
      <c r="B420" s="211" t="s">
        <v>414</v>
      </c>
      <c r="C420" s="219">
        <f>SUM(C421:C424)</f>
        <v>78</v>
      </c>
      <c r="D420" s="219">
        <f>SUM(D421:D424)</f>
        <v>62</v>
      </c>
      <c r="E420" s="353">
        <f t="shared" si="24"/>
        <v>-0.205</v>
      </c>
      <c r="F420" s="189" t="str">
        <f t="shared" si="25"/>
        <v>是</v>
      </c>
      <c r="G420" s="248" t="str">
        <f t="shared" si="26"/>
        <v>款</v>
      </c>
    </row>
    <row r="421" ht="36" customHeight="1" spans="1:7">
      <c r="A421" s="356">
        <v>2060101</v>
      </c>
      <c r="B421" s="227" t="s">
        <v>138</v>
      </c>
      <c r="C421" s="218">
        <v>78</v>
      </c>
      <c r="D421" s="218">
        <v>62</v>
      </c>
      <c r="E421" s="353">
        <f t="shared" si="24"/>
        <v>-0.205</v>
      </c>
      <c r="F421" s="187" t="str">
        <f t="shared" si="25"/>
        <v>是</v>
      </c>
      <c r="G421" s="250" t="str">
        <f t="shared" si="26"/>
        <v>项</v>
      </c>
    </row>
    <row r="422" ht="36" hidden="1" customHeight="1" spans="1:7">
      <c r="A422" s="356">
        <v>2060102</v>
      </c>
      <c r="B422" s="227" t="s">
        <v>139</v>
      </c>
      <c r="C422" s="218">
        <v>0</v>
      </c>
      <c r="D422" s="218">
        <v>0</v>
      </c>
      <c r="E422" s="353" t="str">
        <f t="shared" si="24"/>
        <v/>
      </c>
      <c r="F422" s="187" t="str">
        <f t="shared" si="25"/>
        <v>否</v>
      </c>
      <c r="G422" s="250" t="str">
        <f t="shared" si="26"/>
        <v>项</v>
      </c>
    </row>
    <row r="423" ht="36" hidden="1" customHeight="1" spans="1:7">
      <c r="A423" s="356">
        <v>2060103</v>
      </c>
      <c r="B423" s="227" t="s">
        <v>140</v>
      </c>
      <c r="C423" s="218">
        <v>0</v>
      </c>
      <c r="D423" s="218">
        <v>0</v>
      </c>
      <c r="E423" s="353" t="str">
        <f t="shared" si="24"/>
        <v/>
      </c>
      <c r="F423" s="187" t="str">
        <f t="shared" si="25"/>
        <v>否</v>
      </c>
      <c r="G423" s="250" t="str">
        <f t="shared" si="26"/>
        <v>项</v>
      </c>
    </row>
    <row r="424" ht="36" hidden="1" customHeight="1" spans="1:7">
      <c r="A424" s="356">
        <v>2060199</v>
      </c>
      <c r="B424" s="227" t="s">
        <v>415</v>
      </c>
      <c r="C424" s="218">
        <v>0</v>
      </c>
      <c r="D424" s="218">
        <v>0</v>
      </c>
      <c r="E424" s="353" t="str">
        <f t="shared" si="24"/>
        <v/>
      </c>
      <c r="F424" s="187" t="str">
        <f t="shared" si="25"/>
        <v>否</v>
      </c>
      <c r="G424" s="250" t="str">
        <f t="shared" si="26"/>
        <v>项</v>
      </c>
    </row>
    <row r="425" s="248" customFormat="1" ht="36" hidden="1" customHeight="1" spans="1:7">
      <c r="A425" s="352">
        <v>20602</v>
      </c>
      <c r="B425" s="211" t="s">
        <v>416</v>
      </c>
      <c r="C425" s="219">
        <f>SUM(C426:C433)</f>
        <v>0</v>
      </c>
      <c r="D425" s="219">
        <f>SUM(D426:D433)</f>
        <v>0</v>
      </c>
      <c r="E425" s="353" t="str">
        <f t="shared" si="24"/>
        <v/>
      </c>
      <c r="F425" s="189" t="str">
        <f t="shared" si="25"/>
        <v>否</v>
      </c>
      <c r="G425" s="248" t="str">
        <f t="shared" si="26"/>
        <v>款</v>
      </c>
    </row>
    <row r="426" ht="36" hidden="1" customHeight="1" spans="1:7">
      <c r="A426" s="356">
        <v>2060201</v>
      </c>
      <c r="B426" s="227" t="s">
        <v>417</v>
      </c>
      <c r="C426" s="218">
        <v>0</v>
      </c>
      <c r="D426" s="218">
        <v>0</v>
      </c>
      <c r="E426" s="353" t="str">
        <f t="shared" si="24"/>
        <v/>
      </c>
      <c r="F426" s="187" t="str">
        <f t="shared" si="25"/>
        <v>否</v>
      </c>
      <c r="G426" s="250" t="str">
        <f t="shared" si="26"/>
        <v>项</v>
      </c>
    </row>
    <row r="427" ht="36" hidden="1" customHeight="1" spans="1:7">
      <c r="A427" s="356">
        <v>2060203</v>
      </c>
      <c r="B427" s="227" t="s">
        <v>419</v>
      </c>
      <c r="C427" s="218">
        <v>0</v>
      </c>
      <c r="D427" s="218">
        <v>0</v>
      </c>
      <c r="E427" s="353" t="str">
        <f t="shared" si="24"/>
        <v/>
      </c>
      <c r="F427" s="187" t="str">
        <f t="shared" si="25"/>
        <v>否</v>
      </c>
      <c r="G427" s="250" t="str">
        <f t="shared" si="26"/>
        <v>项</v>
      </c>
    </row>
    <row r="428" ht="36" hidden="1" customHeight="1" spans="1:7">
      <c r="A428" s="356">
        <v>2060204</v>
      </c>
      <c r="B428" s="227" t="s">
        <v>420</v>
      </c>
      <c r="C428" s="218">
        <v>0</v>
      </c>
      <c r="D428" s="218">
        <v>0</v>
      </c>
      <c r="E428" s="353" t="str">
        <f t="shared" si="24"/>
        <v/>
      </c>
      <c r="F428" s="187" t="str">
        <f t="shared" si="25"/>
        <v>否</v>
      </c>
      <c r="G428" s="250" t="str">
        <f t="shared" si="26"/>
        <v>项</v>
      </c>
    </row>
    <row r="429" ht="36" hidden="1" customHeight="1" spans="1:7">
      <c r="A429" s="356">
        <v>2060205</v>
      </c>
      <c r="B429" s="227" t="s">
        <v>421</v>
      </c>
      <c r="C429" s="218">
        <v>0</v>
      </c>
      <c r="D429" s="218">
        <v>0</v>
      </c>
      <c r="E429" s="353" t="str">
        <f t="shared" si="24"/>
        <v/>
      </c>
      <c r="F429" s="187" t="str">
        <f t="shared" si="25"/>
        <v>否</v>
      </c>
      <c r="G429" s="250" t="str">
        <f t="shared" si="26"/>
        <v>项</v>
      </c>
    </row>
    <row r="430" ht="36" hidden="1" customHeight="1" spans="1:7">
      <c r="A430" s="356">
        <v>2060206</v>
      </c>
      <c r="B430" s="227" t="s">
        <v>422</v>
      </c>
      <c r="C430" s="218">
        <v>0</v>
      </c>
      <c r="D430" s="218">
        <v>0</v>
      </c>
      <c r="E430" s="353" t="str">
        <f t="shared" si="24"/>
        <v/>
      </c>
      <c r="F430" s="187" t="str">
        <f t="shared" si="25"/>
        <v>否</v>
      </c>
      <c r="G430" s="250" t="str">
        <f t="shared" si="26"/>
        <v>项</v>
      </c>
    </row>
    <row r="431" ht="36" hidden="1" customHeight="1" spans="1:7">
      <c r="A431" s="356">
        <v>2060207</v>
      </c>
      <c r="B431" s="227" t="s">
        <v>423</v>
      </c>
      <c r="C431" s="218">
        <v>0</v>
      </c>
      <c r="D431" s="218">
        <v>0</v>
      </c>
      <c r="E431" s="353" t="str">
        <f t="shared" si="24"/>
        <v/>
      </c>
      <c r="F431" s="187" t="str">
        <f t="shared" si="25"/>
        <v>否</v>
      </c>
      <c r="G431" s="250" t="str">
        <f t="shared" si="26"/>
        <v>项</v>
      </c>
    </row>
    <row r="432" ht="36" hidden="1" customHeight="1" spans="1:7">
      <c r="A432" s="358">
        <v>2060208</v>
      </c>
      <c r="B432" s="363" t="s">
        <v>1603</v>
      </c>
      <c r="C432" s="218">
        <v>0</v>
      </c>
      <c r="D432" s="218">
        <v>0</v>
      </c>
      <c r="E432" s="353" t="str">
        <f t="shared" si="24"/>
        <v/>
      </c>
      <c r="F432" s="187" t="str">
        <f t="shared" si="25"/>
        <v>否</v>
      </c>
      <c r="G432" s="250" t="str">
        <f t="shared" si="26"/>
        <v>项</v>
      </c>
    </row>
    <row r="433" ht="36" hidden="1" customHeight="1" spans="1:7">
      <c r="A433" s="356">
        <v>2060299</v>
      </c>
      <c r="B433" s="227" t="s">
        <v>425</v>
      </c>
      <c r="C433" s="218">
        <v>0</v>
      </c>
      <c r="D433" s="218">
        <v>0</v>
      </c>
      <c r="E433" s="353" t="str">
        <f t="shared" si="24"/>
        <v/>
      </c>
      <c r="F433" s="187" t="str">
        <f t="shared" si="25"/>
        <v>否</v>
      </c>
      <c r="G433" s="250" t="str">
        <f t="shared" si="26"/>
        <v>项</v>
      </c>
    </row>
    <row r="434" s="248" customFormat="1" ht="36" hidden="1" customHeight="1" spans="1:7">
      <c r="A434" s="352">
        <v>20603</v>
      </c>
      <c r="B434" s="211" t="s">
        <v>426</v>
      </c>
      <c r="C434" s="219">
        <f>SUM(C435:C439)</f>
        <v>0</v>
      </c>
      <c r="D434" s="219">
        <f>SUM(D435:D439)</f>
        <v>0</v>
      </c>
      <c r="E434" s="353" t="str">
        <f t="shared" si="24"/>
        <v/>
      </c>
      <c r="F434" s="189" t="str">
        <f t="shared" si="25"/>
        <v>否</v>
      </c>
      <c r="G434" s="248" t="str">
        <f t="shared" si="26"/>
        <v>款</v>
      </c>
    </row>
    <row r="435" ht="36" hidden="1" customHeight="1" spans="1:7">
      <c r="A435" s="356">
        <v>2060301</v>
      </c>
      <c r="B435" s="227" t="s">
        <v>417</v>
      </c>
      <c r="C435" s="218">
        <v>0</v>
      </c>
      <c r="D435" s="218">
        <v>0</v>
      </c>
      <c r="E435" s="353" t="str">
        <f t="shared" si="24"/>
        <v/>
      </c>
      <c r="F435" s="187" t="str">
        <f t="shared" si="25"/>
        <v>否</v>
      </c>
      <c r="G435" s="250" t="str">
        <f t="shared" si="26"/>
        <v>项</v>
      </c>
    </row>
    <row r="436" ht="36" hidden="1" customHeight="1" spans="1:7">
      <c r="A436" s="356">
        <v>2060302</v>
      </c>
      <c r="B436" s="227" t="s">
        <v>427</v>
      </c>
      <c r="C436" s="218">
        <v>0</v>
      </c>
      <c r="D436" s="218">
        <v>0</v>
      </c>
      <c r="E436" s="353" t="str">
        <f t="shared" si="24"/>
        <v/>
      </c>
      <c r="F436" s="187" t="str">
        <f t="shared" si="25"/>
        <v>否</v>
      </c>
      <c r="G436" s="250" t="str">
        <f t="shared" si="26"/>
        <v>项</v>
      </c>
    </row>
    <row r="437" ht="36" hidden="1" customHeight="1" spans="1:7">
      <c r="A437" s="356">
        <v>2060303</v>
      </c>
      <c r="B437" s="227" t="s">
        <v>428</v>
      </c>
      <c r="C437" s="218">
        <v>0</v>
      </c>
      <c r="D437" s="218">
        <v>0</v>
      </c>
      <c r="E437" s="353" t="str">
        <f t="shared" si="24"/>
        <v/>
      </c>
      <c r="F437" s="187" t="str">
        <f t="shared" si="25"/>
        <v>否</v>
      </c>
      <c r="G437" s="250" t="str">
        <f t="shared" si="26"/>
        <v>项</v>
      </c>
    </row>
    <row r="438" ht="36" hidden="1" customHeight="1" spans="1:7">
      <c r="A438" s="356">
        <v>2060304</v>
      </c>
      <c r="B438" s="227" t="s">
        <v>429</v>
      </c>
      <c r="C438" s="218">
        <v>0</v>
      </c>
      <c r="D438" s="218">
        <v>0</v>
      </c>
      <c r="E438" s="353" t="str">
        <f t="shared" si="24"/>
        <v/>
      </c>
      <c r="F438" s="187" t="str">
        <f t="shared" si="25"/>
        <v>否</v>
      </c>
      <c r="G438" s="250" t="str">
        <f t="shared" si="26"/>
        <v>项</v>
      </c>
    </row>
    <row r="439" ht="36" hidden="1" customHeight="1" spans="1:7">
      <c r="A439" s="356">
        <v>2060399</v>
      </c>
      <c r="B439" s="227" t="s">
        <v>430</v>
      </c>
      <c r="C439" s="218">
        <v>0</v>
      </c>
      <c r="D439" s="218">
        <v>0</v>
      </c>
      <c r="E439" s="353" t="str">
        <f t="shared" si="24"/>
        <v/>
      </c>
      <c r="F439" s="187" t="str">
        <f t="shared" si="25"/>
        <v>否</v>
      </c>
      <c r="G439" s="250" t="str">
        <f t="shared" si="26"/>
        <v>项</v>
      </c>
    </row>
    <row r="440" s="248" customFormat="1" ht="36" hidden="1" customHeight="1" spans="1:7">
      <c r="A440" s="352">
        <v>20604</v>
      </c>
      <c r="B440" s="211" t="s">
        <v>431</v>
      </c>
      <c r="C440" s="219">
        <f>SUM(C441:C444)</f>
        <v>0</v>
      </c>
      <c r="D440" s="219">
        <f>SUM(D441:D444)</f>
        <v>0</v>
      </c>
      <c r="E440" s="353" t="str">
        <f t="shared" si="24"/>
        <v/>
      </c>
      <c r="F440" s="189" t="str">
        <f t="shared" si="25"/>
        <v>否</v>
      </c>
      <c r="G440" s="248" t="str">
        <f t="shared" si="26"/>
        <v>款</v>
      </c>
    </row>
    <row r="441" ht="36" hidden="1" customHeight="1" spans="1:7">
      <c r="A441" s="356">
        <v>2060401</v>
      </c>
      <c r="B441" s="227" t="s">
        <v>417</v>
      </c>
      <c r="C441" s="218">
        <v>0</v>
      </c>
      <c r="D441" s="218">
        <v>0</v>
      </c>
      <c r="E441" s="353" t="str">
        <f t="shared" si="24"/>
        <v/>
      </c>
      <c r="F441" s="187" t="str">
        <f t="shared" si="25"/>
        <v>否</v>
      </c>
      <c r="G441" s="250" t="str">
        <f t="shared" si="26"/>
        <v>项</v>
      </c>
    </row>
    <row r="442" ht="36" hidden="1" customHeight="1" spans="1:7">
      <c r="A442" s="356">
        <v>2060404</v>
      </c>
      <c r="B442" s="227" t="s">
        <v>432</v>
      </c>
      <c r="C442" s="218">
        <v>0</v>
      </c>
      <c r="D442" s="218">
        <v>0</v>
      </c>
      <c r="E442" s="353" t="str">
        <f t="shared" si="24"/>
        <v/>
      </c>
      <c r="F442" s="187" t="str">
        <f t="shared" si="25"/>
        <v>否</v>
      </c>
      <c r="G442" s="250" t="str">
        <f t="shared" si="26"/>
        <v>项</v>
      </c>
    </row>
    <row r="443" ht="36" hidden="1" customHeight="1" spans="1:7">
      <c r="A443" s="364">
        <v>2060405</v>
      </c>
      <c r="B443" s="227" t="s">
        <v>433</v>
      </c>
      <c r="C443" s="218">
        <v>0</v>
      </c>
      <c r="D443" s="218">
        <v>0</v>
      </c>
      <c r="E443" s="353" t="str">
        <f t="shared" si="24"/>
        <v/>
      </c>
      <c r="F443" s="187" t="str">
        <f t="shared" si="25"/>
        <v>否</v>
      </c>
      <c r="G443" s="250" t="str">
        <f t="shared" si="26"/>
        <v>项</v>
      </c>
    </row>
    <row r="444" ht="36" hidden="1" customHeight="1" spans="1:7">
      <c r="A444" s="356">
        <v>2060499</v>
      </c>
      <c r="B444" s="227" t="s">
        <v>434</v>
      </c>
      <c r="C444" s="218">
        <v>0</v>
      </c>
      <c r="D444" s="218">
        <v>0</v>
      </c>
      <c r="E444" s="353" t="str">
        <f t="shared" si="24"/>
        <v/>
      </c>
      <c r="F444" s="187" t="str">
        <f t="shared" si="25"/>
        <v>否</v>
      </c>
      <c r="G444" s="250" t="str">
        <f t="shared" si="26"/>
        <v>项</v>
      </c>
    </row>
    <row r="445" s="248" customFormat="1" ht="36" hidden="1" customHeight="1" spans="1:7">
      <c r="A445" s="352">
        <v>20605</v>
      </c>
      <c r="B445" s="211" t="s">
        <v>435</v>
      </c>
      <c r="C445" s="219">
        <f>SUM(C446:C449)</f>
        <v>0</v>
      </c>
      <c r="D445" s="219">
        <f>SUM(D446:D449)</f>
        <v>0</v>
      </c>
      <c r="E445" s="353" t="str">
        <f t="shared" si="24"/>
        <v/>
      </c>
      <c r="F445" s="189" t="str">
        <f t="shared" si="25"/>
        <v>否</v>
      </c>
      <c r="G445" s="248" t="str">
        <f t="shared" si="26"/>
        <v>款</v>
      </c>
    </row>
    <row r="446" ht="36" hidden="1" customHeight="1" spans="1:7">
      <c r="A446" s="356">
        <v>2060501</v>
      </c>
      <c r="B446" s="227" t="s">
        <v>417</v>
      </c>
      <c r="C446" s="218">
        <v>0</v>
      </c>
      <c r="D446" s="218">
        <v>0</v>
      </c>
      <c r="E446" s="353" t="str">
        <f t="shared" si="24"/>
        <v/>
      </c>
      <c r="F446" s="187" t="str">
        <f t="shared" si="25"/>
        <v>否</v>
      </c>
      <c r="G446" s="250" t="str">
        <f t="shared" si="26"/>
        <v>项</v>
      </c>
    </row>
    <row r="447" ht="36" hidden="1" customHeight="1" spans="1:7">
      <c r="A447" s="356">
        <v>2060502</v>
      </c>
      <c r="B447" s="227" t="s">
        <v>436</v>
      </c>
      <c r="C447" s="218">
        <v>0</v>
      </c>
      <c r="D447" s="218">
        <v>0</v>
      </c>
      <c r="E447" s="353" t="str">
        <f t="shared" si="24"/>
        <v/>
      </c>
      <c r="F447" s="187" t="str">
        <f t="shared" si="25"/>
        <v>否</v>
      </c>
      <c r="G447" s="250" t="str">
        <f t="shared" si="26"/>
        <v>项</v>
      </c>
    </row>
    <row r="448" ht="36" hidden="1" customHeight="1" spans="1:7">
      <c r="A448" s="356">
        <v>2060503</v>
      </c>
      <c r="B448" s="227" t="s">
        <v>437</v>
      </c>
      <c r="C448" s="218">
        <v>0</v>
      </c>
      <c r="D448" s="218">
        <v>0</v>
      </c>
      <c r="E448" s="353" t="str">
        <f t="shared" si="24"/>
        <v/>
      </c>
      <c r="F448" s="187" t="str">
        <f t="shared" si="25"/>
        <v>否</v>
      </c>
      <c r="G448" s="250" t="str">
        <f t="shared" si="26"/>
        <v>项</v>
      </c>
    </row>
    <row r="449" ht="36" hidden="1" customHeight="1" spans="1:7">
      <c r="A449" s="356">
        <v>2060599</v>
      </c>
      <c r="B449" s="227" t="s">
        <v>438</v>
      </c>
      <c r="C449" s="218">
        <v>0</v>
      </c>
      <c r="D449" s="218">
        <v>0</v>
      </c>
      <c r="E449" s="353" t="str">
        <f t="shared" si="24"/>
        <v/>
      </c>
      <c r="F449" s="187" t="str">
        <f t="shared" si="25"/>
        <v>否</v>
      </c>
      <c r="G449" s="250" t="str">
        <f t="shared" si="26"/>
        <v>项</v>
      </c>
    </row>
    <row r="450" s="248" customFormat="1" ht="36" hidden="1" customHeight="1" spans="1:7">
      <c r="A450" s="352">
        <v>20606</v>
      </c>
      <c r="B450" s="211" t="s">
        <v>439</v>
      </c>
      <c r="C450" s="219">
        <f>SUM(C451:C454)</f>
        <v>0</v>
      </c>
      <c r="D450" s="219">
        <f>SUM(D451:D454)</f>
        <v>0</v>
      </c>
      <c r="E450" s="353" t="str">
        <f t="shared" si="24"/>
        <v/>
      </c>
      <c r="F450" s="189" t="str">
        <f t="shared" si="25"/>
        <v>否</v>
      </c>
      <c r="G450" s="248" t="str">
        <f t="shared" si="26"/>
        <v>款</v>
      </c>
    </row>
    <row r="451" ht="36" hidden="1" customHeight="1" spans="1:7">
      <c r="A451" s="356">
        <v>2060601</v>
      </c>
      <c r="B451" s="227" t="s">
        <v>440</v>
      </c>
      <c r="C451" s="218">
        <v>0</v>
      </c>
      <c r="D451" s="218">
        <v>0</v>
      </c>
      <c r="E451" s="353" t="str">
        <f t="shared" si="24"/>
        <v/>
      </c>
      <c r="F451" s="187" t="str">
        <f t="shared" ref="F451:F474" si="27">IF(LEN(A451)=3,"是",IF(B451&lt;&gt;"",IF(SUM(C451:D451)&lt;&gt;0,"是","否"),"是"))</f>
        <v>否</v>
      </c>
      <c r="G451" s="250" t="str">
        <f t="shared" ref="G451:G474" si="28">IF(LEN(A451)=3,"类",IF(LEN(A451)=5,"款","项"))</f>
        <v>项</v>
      </c>
    </row>
    <row r="452" ht="36" hidden="1" customHeight="1" spans="1:7">
      <c r="A452" s="356">
        <v>2060602</v>
      </c>
      <c r="B452" s="227" t="s">
        <v>441</v>
      </c>
      <c r="C452" s="218">
        <v>0</v>
      </c>
      <c r="D452" s="218">
        <v>0</v>
      </c>
      <c r="E452" s="353" t="str">
        <f t="shared" si="24"/>
        <v/>
      </c>
      <c r="F452" s="187" t="str">
        <f t="shared" si="27"/>
        <v>否</v>
      </c>
      <c r="G452" s="250" t="str">
        <f t="shared" si="28"/>
        <v>项</v>
      </c>
    </row>
    <row r="453" ht="36" hidden="1" customHeight="1" spans="1:7">
      <c r="A453" s="356">
        <v>2060603</v>
      </c>
      <c r="B453" s="227" t="s">
        <v>442</v>
      </c>
      <c r="C453" s="218">
        <v>0</v>
      </c>
      <c r="D453" s="218">
        <v>0</v>
      </c>
      <c r="E453" s="353" t="str">
        <f t="shared" ref="E453:E516" si="29">IF(C453&lt;&gt;0,D453/C453-1,"")</f>
        <v/>
      </c>
      <c r="F453" s="187" t="str">
        <f t="shared" si="27"/>
        <v>否</v>
      </c>
      <c r="G453" s="250" t="str">
        <f t="shared" si="28"/>
        <v>项</v>
      </c>
    </row>
    <row r="454" ht="36" hidden="1" customHeight="1" spans="1:7">
      <c r="A454" s="356">
        <v>2060699</v>
      </c>
      <c r="B454" s="227" t="s">
        <v>443</v>
      </c>
      <c r="C454" s="218">
        <v>0</v>
      </c>
      <c r="D454" s="218">
        <v>0</v>
      </c>
      <c r="E454" s="353" t="str">
        <f t="shared" si="29"/>
        <v/>
      </c>
      <c r="F454" s="187" t="str">
        <f t="shared" si="27"/>
        <v>否</v>
      </c>
      <c r="G454" s="250" t="str">
        <f t="shared" si="28"/>
        <v>项</v>
      </c>
    </row>
    <row r="455" s="248" customFormat="1" ht="36" customHeight="1" spans="1:7">
      <c r="A455" s="352">
        <v>20607</v>
      </c>
      <c r="B455" s="211" t="s">
        <v>444</v>
      </c>
      <c r="C455" s="219">
        <f>SUM(C456:C461)</f>
        <v>152</v>
      </c>
      <c r="D455" s="219">
        <f>SUM(D456:D461)</f>
        <v>171</v>
      </c>
      <c r="E455" s="353">
        <f t="shared" si="29"/>
        <v>0.125</v>
      </c>
      <c r="F455" s="189" t="str">
        <f t="shared" si="27"/>
        <v>是</v>
      </c>
      <c r="G455" s="248" t="str">
        <f t="shared" si="28"/>
        <v>款</v>
      </c>
    </row>
    <row r="456" ht="36" customHeight="1" spans="1:7">
      <c r="A456" s="356">
        <v>2060701</v>
      </c>
      <c r="B456" s="227" t="s">
        <v>417</v>
      </c>
      <c r="C456" s="218">
        <v>142</v>
      </c>
      <c r="D456" s="218">
        <v>141</v>
      </c>
      <c r="E456" s="353">
        <f t="shared" si="29"/>
        <v>-0.007</v>
      </c>
      <c r="F456" s="187" t="str">
        <f t="shared" si="27"/>
        <v>是</v>
      </c>
      <c r="G456" s="250" t="str">
        <f t="shared" si="28"/>
        <v>项</v>
      </c>
    </row>
    <row r="457" ht="36" customHeight="1" spans="1:7">
      <c r="A457" s="356">
        <v>2060702</v>
      </c>
      <c r="B457" s="227" t="s">
        <v>445</v>
      </c>
      <c r="C457" s="218">
        <v>7</v>
      </c>
      <c r="D457" s="218">
        <v>0</v>
      </c>
      <c r="E457" s="353">
        <f t="shared" si="29"/>
        <v>-1</v>
      </c>
      <c r="F457" s="187" t="str">
        <f t="shared" si="27"/>
        <v>是</v>
      </c>
      <c r="G457" s="250" t="str">
        <f t="shared" si="28"/>
        <v>项</v>
      </c>
    </row>
    <row r="458" ht="36" hidden="1" customHeight="1" spans="1:7">
      <c r="A458" s="356">
        <v>2060703</v>
      </c>
      <c r="B458" s="227" t="s">
        <v>446</v>
      </c>
      <c r="C458" s="218">
        <v>0</v>
      </c>
      <c r="D458" s="218">
        <v>0</v>
      </c>
      <c r="E458" s="353" t="str">
        <f t="shared" si="29"/>
        <v/>
      </c>
      <c r="F458" s="187" t="str">
        <f t="shared" si="27"/>
        <v>否</v>
      </c>
      <c r="G458" s="250" t="str">
        <f t="shared" si="28"/>
        <v>项</v>
      </c>
    </row>
    <row r="459" ht="36" hidden="1" customHeight="1" spans="1:7">
      <c r="A459" s="356">
        <v>2060704</v>
      </c>
      <c r="B459" s="227" t="s">
        <v>447</v>
      </c>
      <c r="C459" s="218">
        <v>0</v>
      </c>
      <c r="D459" s="218">
        <v>0</v>
      </c>
      <c r="E459" s="353" t="str">
        <f t="shared" si="29"/>
        <v/>
      </c>
      <c r="F459" s="187" t="str">
        <f t="shared" si="27"/>
        <v>否</v>
      </c>
      <c r="G459" s="250" t="str">
        <f t="shared" si="28"/>
        <v>项</v>
      </c>
    </row>
    <row r="460" ht="36" hidden="1" customHeight="1" spans="1:7">
      <c r="A460" s="356">
        <v>2060705</v>
      </c>
      <c r="B460" s="227" t="s">
        <v>448</v>
      </c>
      <c r="C460" s="218">
        <v>0</v>
      </c>
      <c r="D460" s="218">
        <v>0</v>
      </c>
      <c r="E460" s="353" t="str">
        <f t="shared" si="29"/>
        <v/>
      </c>
      <c r="F460" s="187" t="str">
        <f t="shared" si="27"/>
        <v>否</v>
      </c>
      <c r="G460" s="250" t="str">
        <f t="shared" si="28"/>
        <v>项</v>
      </c>
    </row>
    <row r="461" ht="36" customHeight="1" spans="1:7">
      <c r="A461" s="356">
        <v>2060799</v>
      </c>
      <c r="B461" s="227" t="s">
        <v>449</v>
      </c>
      <c r="C461" s="218">
        <v>3</v>
      </c>
      <c r="D461" s="218">
        <v>30</v>
      </c>
      <c r="E461" s="353">
        <f t="shared" si="29"/>
        <v>9</v>
      </c>
      <c r="F461" s="187" t="str">
        <f t="shared" si="27"/>
        <v>是</v>
      </c>
      <c r="G461" s="250" t="str">
        <f t="shared" si="28"/>
        <v>项</v>
      </c>
    </row>
    <row r="462" s="248" customFormat="1" ht="36" hidden="1" customHeight="1" spans="1:7">
      <c r="A462" s="352">
        <v>20608</v>
      </c>
      <c r="B462" s="211" t="s">
        <v>450</v>
      </c>
      <c r="C462" s="219">
        <f>SUM(C463:C465)</f>
        <v>0</v>
      </c>
      <c r="D462" s="219">
        <f>SUM(D463:D465)</f>
        <v>0</v>
      </c>
      <c r="E462" s="353" t="str">
        <f t="shared" si="29"/>
        <v/>
      </c>
      <c r="F462" s="189" t="str">
        <f t="shared" si="27"/>
        <v>否</v>
      </c>
      <c r="G462" s="248" t="str">
        <f t="shared" si="28"/>
        <v>款</v>
      </c>
    </row>
    <row r="463" ht="36" hidden="1" customHeight="1" spans="1:7">
      <c r="A463" s="356">
        <v>2060801</v>
      </c>
      <c r="B463" s="227" t="s">
        <v>451</v>
      </c>
      <c r="C463" s="218">
        <v>0</v>
      </c>
      <c r="D463" s="218">
        <v>0</v>
      </c>
      <c r="E463" s="353" t="str">
        <f t="shared" si="29"/>
        <v/>
      </c>
      <c r="F463" s="187" t="str">
        <f t="shared" si="27"/>
        <v>否</v>
      </c>
      <c r="G463" s="250" t="str">
        <f t="shared" si="28"/>
        <v>项</v>
      </c>
    </row>
    <row r="464" ht="36" hidden="1" customHeight="1" spans="1:7">
      <c r="A464" s="356">
        <v>2060802</v>
      </c>
      <c r="B464" s="227" t="s">
        <v>452</v>
      </c>
      <c r="C464" s="218">
        <v>0</v>
      </c>
      <c r="D464" s="218">
        <v>0</v>
      </c>
      <c r="E464" s="353" t="str">
        <f t="shared" si="29"/>
        <v/>
      </c>
      <c r="F464" s="187" t="str">
        <f t="shared" si="27"/>
        <v>否</v>
      </c>
      <c r="G464" s="250" t="str">
        <f t="shared" si="28"/>
        <v>项</v>
      </c>
    </row>
    <row r="465" ht="36" hidden="1" customHeight="1" spans="1:7">
      <c r="A465" s="356">
        <v>2060899</v>
      </c>
      <c r="B465" s="227" t="s">
        <v>453</v>
      </c>
      <c r="C465" s="218">
        <v>0</v>
      </c>
      <c r="D465" s="218">
        <v>0</v>
      </c>
      <c r="E465" s="353" t="str">
        <f t="shared" si="29"/>
        <v/>
      </c>
      <c r="F465" s="187" t="str">
        <f t="shared" si="27"/>
        <v>否</v>
      </c>
      <c r="G465" s="250" t="str">
        <f t="shared" si="28"/>
        <v>项</v>
      </c>
    </row>
    <row r="466" s="248" customFormat="1" ht="36" hidden="1" customHeight="1" spans="1:7">
      <c r="A466" s="352">
        <v>20609</v>
      </c>
      <c r="B466" s="211" t="s">
        <v>454</v>
      </c>
      <c r="C466" s="219">
        <f>SUM(C467:C469)</f>
        <v>0</v>
      </c>
      <c r="D466" s="219">
        <f>SUM(D467:D469)</f>
        <v>0</v>
      </c>
      <c r="E466" s="353" t="str">
        <f t="shared" si="29"/>
        <v/>
      </c>
      <c r="F466" s="189" t="str">
        <f t="shared" si="27"/>
        <v>否</v>
      </c>
      <c r="G466" s="248" t="str">
        <f t="shared" si="28"/>
        <v>款</v>
      </c>
    </row>
    <row r="467" ht="36" hidden="1" customHeight="1" spans="1:7">
      <c r="A467" s="356">
        <v>2060901</v>
      </c>
      <c r="B467" s="227" t="s">
        <v>455</v>
      </c>
      <c r="C467" s="218">
        <v>0</v>
      </c>
      <c r="D467" s="218">
        <v>0</v>
      </c>
      <c r="E467" s="353" t="str">
        <f t="shared" si="29"/>
        <v/>
      </c>
      <c r="F467" s="187" t="str">
        <f t="shared" si="27"/>
        <v>否</v>
      </c>
      <c r="G467" s="250" t="str">
        <f t="shared" si="28"/>
        <v>项</v>
      </c>
    </row>
    <row r="468" ht="36" hidden="1" customHeight="1" spans="1:7">
      <c r="A468" s="356">
        <v>2060902</v>
      </c>
      <c r="B468" s="227" t="s">
        <v>456</v>
      </c>
      <c r="C468" s="218">
        <v>0</v>
      </c>
      <c r="D468" s="218">
        <v>0</v>
      </c>
      <c r="E468" s="353" t="str">
        <f t="shared" si="29"/>
        <v/>
      </c>
      <c r="F468" s="187" t="str">
        <f t="shared" si="27"/>
        <v>否</v>
      </c>
      <c r="G468" s="250" t="str">
        <f t="shared" si="28"/>
        <v>项</v>
      </c>
    </row>
    <row r="469" ht="36" hidden="1" customHeight="1" spans="1:7">
      <c r="A469" s="356">
        <v>2060999</v>
      </c>
      <c r="B469" s="227" t="s">
        <v>457</v>
      </c>
      <c r="C469" s="218">
        <v>0</v>
      </c>
      <c r="D469" s="218">
        <v>0</v>
      </c>
      <c r="E469" s="353" t="str">
        <f t="shared" si="29"/>
        <v/>
      </c>
      <c r="F469" s="187" t="str">
        <f t="shared" si="27"/>
        <v>否</v>
      </c>
      <c r="G469" s="250" t="str">
        <f t="shared" si="28"/>
        <v>项</v>
      </c>
    </row>
    <row r="470" s="248" customFormat="1" ht="36" hidden="1" customHeight="1" spans="1:7">
      <c r="A470" s="352">
        <v>20699</v>
      </c>
      <c r="B470" s="211" t="s">
        <v>458</v>
      </c>
      <c r="C470" s="219">
        <f>SUM(C471:C474)</f>
        <v>0</v>
      </c>
      <c r="D470" s="219">
        <f>SUM(D471:D474)</f>
        <v>0</v>
      </c>
      <c r="E470" s="353" t="str">
        <f t="shared" si="29"/>
        <v/>
      </c>
      <c r="F470" s="189" t="str">
        <f t="shared" si="27"/>
        <v>否</v>
      </c>
      <c r="G470" s="248" t="str">
        <f t="shared" si="28"/>
        <v>款</v>
      </c>
    </row>
    <row r="471" ht="36" hidden="1" customHeight="1" spans="1:7">
      <c r="A471" s="356">
        <v>2069901</v>
      </c>
      <c r="B471" s="227" t="s">
        <v>459</v>
      </c>
      <c r="C471" s="218">
        <v>0</v>
      </c>
      <c r="D471" s="218">
        <v>0</v>
      </c>
      <c r="E471" s="353" t="str">
        <f t="shared" si="29"/>
        <v/>
      </c>
      <c r="F471" s="187" t="str">
        <f t="shared" si="27"/>
        <v>否</v>
      </c>
      <c r="G471" s="250" t="str">
        <f t="shared" si="28"/>
        <v>项</v>
      </c>
    </row>
    <row r="472" ht="36" hidden="1" customHeight="1" spans="1:7">
      <c r="A472" s="356">
        <v>2069902</v>
      </c>
      <c r="B472" s="227" t="s">
        <v>460</v>
      </c>
      <c r="C472" s="218">
        <v>0</v>
      </c>
      <c r="D472" s="218">
        <v>0</v>
      </c>
      <c r="E472" s="353" t="str">
        <f t="shared" si="29"/>
        <v/>
      </c>
      <c r="F472" s="187" t="str">
        <f t="shared" si="27"/>
        <v>否</v>
      </c>
      <c r="G472" s="250" t="str">
        <f t="shared" si="28"/>
        <v>项</v>
      </c>
    </row>
    <row r="473" ht="36" hidden="1" customHeight="1" spans="1:7">
      <c r="A473" s="356">
        <v>2069903</v>
      </c>
      <c r="B473" s="227" t="s">
        <v>461</v>
      </c>
      <c r="C473" s="218">
        <v>0</v>
      </c>
      <c r="D473" s="218">
        <v>0</v>
      </c>
      <c r="E473" s="353" t="str">
        <f t="shared" si="29"/>
        <v/>
      </c>
      <c r="F473" s="187" t="str">
        <f t="shared" si="27"/>
        <v>否</v>
      </c>
      <c r="G473" s="250" t="str">
        <f t="shared" si="28"/>
        <v>项</v>
      </c>
    </row>
    <row r="474" ht="36" hidden="1" customHeight="1" spans="1:7">
      <c r="A474" s="356">
        <v>2069999</v>
      </c>
      <c r="B474" s="227" t="s">
        <v>462</v>
      </c>
      <c r="C474" s="218">
        <v>0</v>
      </c>
      <c r="D474" s="218">
        <v>0</v>
      </c>
      <c r="E474" s="353" t="str">
        <f t="shared" si="29"/>
        <v/>
      </c>
      <c r="F474" s="187" t="str">
        <f t="shared" si="27"/>
        <v>否</v>
      </c>
      <c r="G474" s="250" t="str">
        <f t="shared" si="28"/>
        <v>项</v>
      </c>
    </row>
    <row r="475" s="248" customFormat="1" ht="36" customHeight="1" spans="1:7">
      <c r="A475" s="352">
        <v>207</v>
      </c>
      <c r="B475" s="211" t="s">
        <v>89</v>
      </c>
      <c r="C475" s="213">
        <f>SUM(C476,C492,C500,C511,C520,C530)</f>
        <v>1054</v>
      </c>
      <c r="D475" s="213">
        <f>SUM(D476,D492,D500,D511,D520,D530)</f>
        <v>1099</v>
      </c>
      <c r="E475" s="351">
        <f t="shared" si="29"/>
        <v>0.043</v>
      </c>
      <c r="F475" s="189" t="str">
        <f t="shared" ref="F475:F509" si="30">IF(LEN(A475)=3,"是",IF(B475&lt;&gt;"",IF(SUM(C475:D475)&lt;&gt;0,"是","否"),"是"))</f>
        <v>是</v>
      </c>
      <c r="G475" s="248" t="str">
        <f t="shared" ref="G475:G509" si="31">IF(LEN(A475)=3,"类",IF(LEN(A475)=5,"款","项"))</f>
        <v>类</v>
      </c>
    </row>
    <row r="476" s="248" customFormat="1" ht="36" customHeight="1" spans="1:7">
      <c r="A476" s="352">
        <v>20701</v>
      </c>
      <c r="B476" s="211" t="s">
        <v>463</v>
      </c>
      <c r="C476" s="219">
        <f>SUM(C477:C491)</f>
        <v>1021</v>
      </c>
      <c r="D476" s="219">
        <f>SUM(D477:D491)</f>
        <v>1099</v>
      </c>
      <c r="E476" s="353">
        <f t="shared" si="29"/>
        <v>0.076</v>
      </c>
      <c r="F476" s="189" t="str">
        <f t="shared" si="30"/>
        <v>是</v>
      </c>
      <c r="G476" s="248" t="str">
        <f t="shared" si="31"/>
        <v>款</v>
      </c>
    </row>
    <row r="477" ht="36" customHeight="1" spans="1:7">
      <c r="A477" s="356">
        <v>2070101</v>
      </c>
      <c r="B477" s="227" t="s">
        <v>138</v>
      </c>
      <c r="C477" s="218">
        <v>66</v>
      </c>
      <c r="D477" s="218">
        <v>79</v>
      </c>
      <c r="E477" s="353">
        <f t="shared" si="29"/>
        <v>0.197</v>
      </c>
      <c r="F477" s="187" t="str">
        <f t="shared" si="30"/>
        <v>是</v>
      </c>
      <c r="G477" s="250" t="str">
        <f t="shared" si="31"/>
        <v>项</v>
      </c>
    </row>
    <row r="478" ht="36" hidden="1" customHeight="1" spans="1:7">
      <c r="A478" s="356">
        <v>2070102</v>
      </c>
      <c r="B478" s="227" t="s">
        <v>139</v>
      </c>
      <c r="C478" s="218">
        <v>0</v>
      </c>
      <c r="D478" s="218">
        <v>0</v>
      </c>
      <c r="E478" s="353" t="str">
        <f t="shared" si="29"/>
        <v/>
      </c>
      <c r="F478" s="187" t="str">
        <f t="shared" si="30"/>
        <v>否</v>
      </c>
      <c r="G478" s="250" t="str">
        <f t="shared" si="31"/>
        <v>项</v>
      </c>
    </row>
    <row r="479" ht="36" hidden="1" customHeight="1" spans="1:7">
      <c r="A479" s="356">
        <v>2070103</v>
      </c>
      <c r="B479" s="227" t="s">
        <v>140</v>
      </c>
      <c r="C479" s="218">
        <v>0</v>
      </c>
      <c r="D479" s="218">
        <v>0</v>
      </c>
      <c r="E479" s="353" t="str">
        <f t="shared" si="29"/>
        <v/>
      </c>
      <c r="F479" s="187" t="str">
        <f t="shared" si="30"/>
        <v>否</v>
      </c>
      <c r="G479" s="250" t="str">
        <f t="shared" si="31"/>
        <v>项</v>
      </c>
    </row>
    <row r="480" ht="36" hidden="1" customHeight="1" spans="1:7">
      <c r="A480" s="356">
        <v>2070104</v>
      </c>
      <c r="B480" s="227" t="s">
        <v>464</v>
      </c>
      <c r="C480" s="218">
        <v>0</v>
      </c>
      <c r="D480" s="218">
        <v>0</v>
      </c>
      <c r="E480" s="353" t="str">
        <f t="shared" si="29"/>
        <v/>
      </c>
      <c r="F480" s="187" t="str">
        <f t="shared" si="30"/>
        <v>否</v>
      </c>
      <c r="G480" s="250" t="str">
        <f t="shared" si="31"/>
        <v>项</v>
      </c>
    </row>
    <row r="481" ht="36" hidden="1" customHeight="1" spans="1:7">
      <c r="A481" s="356">
        <v>2070105</v>
      </c>
      <c r="B481" s="227" t="s">
        <v>465</v>
      </c>
      <c r="C481" s="218">
        <v>0</v>
      </c>
      <c r="D481" s="218">
        <v>0</v>
      </c>
      <c r="E481" s="353" t="str">
        <f t="shared" si="29"/>
        <v/>
      </c>
      <c r="F481" s="187" t="str">
        <f t="shared" si="30"/>
        <v>否</v>
      </c>
      <c r="G481" s="250" t="str">
        <f t="shared" si="31"/>
        <v>项</v>
      </c>
    </row>
    <row r="482" ht="36" hidden="1" customHeight="1" spans="1:7">
      <c r="A482" s="356">
        <v>2070106</v>
      </c>
      <c r="B482" s="227" t="s">
        <v>466</v>
      </c>
      <c r="C482" s="218">
        <v>0</v>
      </c>
      <c r="D482" s="218">
        <v>0</v>
      </c>
      <c r="E482" s="353" t="str">
        <f t="shared" si="29"/>
        <v/>
      </c>
      <c r="F482" s="187" t="str">
        <f t="shared" si="30"/>
        <v>否</v>
      </c>
      <c r="G482" s="250" t="str">
        <f t="shared" si="31"/>
        <v>项</v>
      </c>
    </row>
    <row r="483" ht="36" customHeight="1" spans="1:7">
      <c r="A483" s="356">
        <v>2070107</v>
      </c>
      <c r="B483" s="227" t="s">
        <v>467</v>
      </c>
      <c r="C483" s="218">
        <v>22</v>
      </c>
      <c r="D483" s="218">
        <v>22</v>
      </c>
      <c r="E483" s="353">
        <f t="shared" si="29"/>
        <v>0</v>
      </c>
      <c r="F483" s="187" t="str">
        <f t="shared" si="30"/>
        <v>是</v>
      </c>
      <c r="G483" s="250" t="str">
        <f t="shared" si="31"/>
        <v>项</v>
      </c>
    </row>
    <row r="484" ht="36" hidden="1" customHeight="1" spans="1:7">
      <c r="A484" s="356">
        <v>2070108</v>
      </c>
      <c r="B484" s="227" t="s">
        <v>468</v>
      </c>
      <c r="C484" s="218">
        <v>0</v>
      </c>
      <c r="D484" s="218">
        <v>0</v>
      </c>
      <c r="E484" s="353" t="str">
        <f t="shared" si="29"/>
        <v/>
      </c>
      <c r="F484" s="187" t="str">
        <f t="shared" si="30"/>
        <v>否</v>
      </c>
      <c r="G484" s="250" t="str">
        <f t="shared" si="31"/>
        <v>项</v>
      </c>
    </row>
    <row r="485" ht="36" customHeight="1" spans="1:7">
      <c r="A485" s="356">
        <v>2070109</v>
      </c>
      <c r="B485" s="227" t="s">
        <v>469</v>
      </c>
      <c r="C485" s="218">
        <v>926</v>
      </c>
      <c r="D485" s="218">
        <v>981</v>
      </c>
      <c r="E485" s="353">
        <f t="shared" si="29"/>
        <v>0.059</v>
      </c>
      <c r="F485" s="187" t="str">
        <f t="shared" si="30"/>
        <v>是</v>
      </c>
      <c r="G485" s="250" t="str">
        <f t="shared" si="31"/>
        <v>项</v>
      </c>
    </row>
    <row r="486" ht="36" hidden="1" customHeight="1" spans="1:7">
      <c r="A486" s="356">
        <v>2070110</v>
      </c>
      <c r="B486" s="227" t="s">
        <v>470</v>
      </c>
      <c r="C486" s="218">
        <v>0</v>
      </c>
      <c r="D486" s="218">
        <v>0</v>
      </c>
      <c r="E486" s="353" t="str">
        <f t="shared" si="29"/>
        <v/>
      </c>
      <c r="F486" s="187" t="str">
        <f t="shared" si="30"/>
        <v>否</v>
      </c>
      <c r="G486" s="250" t="str">
        <f t="shared" si="31"/>
        <v>项</v>
      </c>
    </row>
    <row r="487" ht="36" hidden="1" customHeight="1" spans="1:7">
      <c r="A487" s="356">
        <v>2070111</v>
      </c>
      <c r="B487" s="227" t="s">
        <v>471</v>
      </c>
      <c r="C487" s="218">
        <v>0</v>
      </c>
      <c r="D487" s="218">
        <v>0</v>
      </c>
      <c r="E487" s="353" t="str">
        <f t="shared" si="29"/>
        <v/>
      </c>
      <c r="F487" s="187" t="str">
        <f t="shared" si="30"/>
        <v>否</v>
      </c>
      <c r="G487" s="250" t="str">
        <f t="shared" si="31"/>
        <v>项</v>
      </c>
    </row>
    <row r="488" ht="36" hidden="1" customHeight="1" spans="1:7">
      <c r="A488" s="356">
        <v>2070112</v>
      </c>
      <c r="B488" s="227" t="s">
        <v>472</v>
      </c>
      <c r="C488" s="218">
        <v>0</v>
      </c>
      <c r="D488" s="218">
        <v>0</v>
      </c>
      <c r="E488" s="353" t="str">
        <f t="shared" si="29"/>
        <v/>
      </c>
      <c r="F488" s="187" t="str">
        <f t="shared" si="30"/>
        <v>否</v>
      </c>
      <c r="G488" s="250" t="str">
        <f t="shared" si="31"/>
        <v>项</v>
      </c>
    </row>
    <row r="489" ht="36" hidden="1" customHeight="1" spans="1:7">
      <c r="A489" s="356">
        <v>2070113</v>
      </c>
      <c r="B489" s="227" t="s">
        <v>473</v>
      </c>
      <c r="C489" s="218">
        <v>0</v>
      </c>
      <c r="D489" s="218">
        <v>0</v>
      </c>
      <c r="E489" s="353" t="str">
        <f t="shared" si="29"/>
        <v/>
      </c>
      <c r="F489" s="187" t="str">
        <f t="shared" si="30"/>
        <v>否</v>
      </c>
      <c r="G489" s="250" t="str">
        <f t="shared" si="31"/>
        <v>项</v>
      </c>
    </row>
    <row r="490" ht="36" hidden="1" customHeight="1" spans="1:7">
      <c r="A490" s="356">
        <v>2070114</v>
      </c>
      <c r="B490" s="227" t="s">
        <v>474</v>
      </c>
      <c r="C490" s="218">
        <v>0</v>
      </c>
      <c r="D490" s="218">
        <v>0</v>
      </c>
      <c r="E490" s="353" t="str">
        <f t="shared" si="29"/>
        <v/>
      </c>
      <c r="F490" s="187" t="str">
        <f t="shared" si="30"/>
        <v>否</v>
      </c>
      <c r="G490" s="250" t="str">
        <f t="shared" si="31"/>
        <v>项</v>
      </c>
    </row>
    <row r="491" ht="36" customHeight="1" spans="1:7">
      <c r="A491" s="356">
        <v>2070199</v>
      </c>
      <c r="B491" s="227" t="s">
        <v>475</v>
      </c>
      <c r="C491" s="218">
        <v>7</v>
      </c>
      <c r="D491" s="218">
        <v>17</v>
      </c>
      <c r="E491" s="353">
        <f t="shared" si="29"/>
        <v>1.429</v>
      </c>
      <c r="F491" s="187" t="str">
        <f t="shared" si="30"/>
        <v>是</v>
      </c>
      <c r="G491" s="250" t="str">
        <f t="shared" si="31"/>
        <v>项</v>
      </c>
    </row>
    <row r="492" s="248" customFormat="1" ht="36" customHeight="1" spans="1:7">
      <c r="A492" s="352">
        <v>20702</v>
      </c>
      <c r="B492" s="211" t="s">
        <v>476</v>
      </c>
      <c r="C492" s="219">
        <f>SUM(C493:C499)</f>
        <v>3</v>
      </c>
      <c r="D492" s="219">
        <f>SUM(D493:D499)</f>
        <v>0</v>
      </c>
      <c r="E492" s="353">
        <f t="shared" si="29"/>
        <v>-1</v>
      </c>
      <c r="F492" s="189" t="str">
        <f t="shared" si="30"/>
        <v>是</v>
      </c>
      <c r="G492" s="248" t="str">
        <f t="shared" si="31"/>
        <v>款</v>
      </c>
    </row>
    <row r="493" ht="36" hidden="1" customHeight="1" spans="1:7">
      <c r="A493" s="356">
        <v>2070201</v>
      </c>
      <c r="B493" s="227" t="s">
        <v>138</v>
      </c>
      <c r="C493" s="218">
        <v>0</v>
      </c>
      <c r="D493" s="218">
        <v>0</v>
      </c>
      <c r="E493" s="353" t="str">
        <f t="shared" si="29"/>
        <v/>
      </c>
      <c r="F493" s="187" t="str">
        <f t="shared" si="30"/>
        <v>否</v>
      </c>
      <c r="G493" s="250" t="str">
        <f t="shared" si="31"/>
        <v>项</v>
      </c>
    </row>
    <row r="494" ht="36" hidden="1" customHeight="1" spans="1:7">
      <c r="A494" s="356">
        <v>2070202</v>
      </c>
      <c r="B494" s="227" t="s">
        <v>139</v>
      </c>
      <c r="C494" s="218">
        <v>0</v>
      </c>
      <c r="D494" s="218">
        <v>0</v>
      </c>
      <c r="E494" s="353" t="str">
        <f t="shared" si="29"/>
        <v/>
      </c>
      <c r="F494" s="187" t="str">
        <f t="shared" si="30"/>
        <v>否</v>
      </c>
      <c r="G494" s="250" t="str">
        <f t="shared" si="31"/>
        <v>项</v>
      </c>
    </row>
    <row r="495" ht="36" hidden="1" customHeight="1" spans="1:7">
      <c r="A495" s="356">
        <v>2070203</v>
      </c>
      <c r="B495" s="227" t="s">
        <v>140</v>
      </c>
      <c r="C495" s="218">
        <v>0</v>
      </c>
      <c r="D495" s="218">
        <v>0</v>
      </c>
      <c r="E495" s="353" t="str">
        <f t="shared" si="29"/>
        <v/>
      </c>
      <c r="F495" s="187" t="str">
        <f t="shared" si="30"/>
        <v>否</v>
      </c>
      <c r="G495" s="250" t="str">
        <f t="shared" si="31"/>
        <v>项</v>
      </c>
    </row>
    <row r="496" ht="36" customHeight="1" spans="1:7">
      <c r="A496" s="356">
        <v>2070204</v>
      </c>
      <c r="B496" s="227" t="s">
        <v>477</v>
      </c>
      <c r="C496" s="218">
        <v>3</v>
      </c>
      <c r="D496" s="218">
        <v>0</v>
      </c>
      <c r="E496" s="353">
        <f t="shared" si="29"/>
        <v>-1</v>
      </c>
      <c r="F496" s="187" t="str">
        <f t="shared" si="30"/>
        <v>是</v>
      </c>
      <c r="G496" s="250" t="str">
        <f t="shared" si="31"/>
        <v>项</v>
      </c>
    </row>
    <row r="497" ht="36" hidden="1" customHeight="1" spans="1:7">
      <c r="A497" s="356">
        <v>2070205</v>
      </c>
      <c r="B497" s="227" t="s">
        <v>478</v>
      </c>
      <c r="C497" s="218">
        <v>0</v>
      </c>
      <c r="D497" s="218">
        <v>0</v>
      </c>
      <c r="E497" s="353" t="str">
        <f t="shared" si="29"/>
        <v/>
      </c>
      <c r="F497" s="187" t="str">
        <f t="shared" si="30"/>
        <v>否</v>
      </c>
      <c r="G497" s="250" t="str">
        <f t="shared" si="31"/>
        <v>项</v>
      </c>
    </row>
    <row r="498" ht="36" hidden="1" customHeight="1" spans="1:7">
      <c r="A498" s="356">
        <v>2070206</v>
      </c>
      <c r="B498" s="227" t="s">
        <v>479</v>
      </c>
      <c r="C498" s="218">
        <v>0</v>
      </c>
      <c r="D498" s="218">
        <v>0</v>
      </c>
      <c r="E498" s="353" t="str">
        <f t="shared" si="29"/>
        <v/>
      </c>
      <c r="F498" s="187" t="str">
        <f t="shared" si="30"/>
        <v>否</v>
      </c>
      <c r="G498" s="250" t="str">
        <f t="shared" si="31"/>
        <v>项</v>
      </c>
    </row>
    <row r="499" ht="36" hidden="1" customHeight="1" spans="1:7">
      <c r="A499" s="356">
        <v>2070299</v>
      </c>
      <c r="B499" s="227" t="s">
        <v>480</v>
      </c>
      <c r="C499" s="218">
        <v>0</v>
      </c>
      <c r="D499" s="218">
        <v>0</v>
      </c>
      <c r="E499" s="353" t="str">
        <f t="shared" si="29"/>
        <v/>
      </c>
      <c r="F499" s="187" t="str">
        <f t="shared" si="30"/>
        <v>否</v>
      </c>
      <c r="G499" s="250" t="str">
        <f t="shared" si="31"/>
        <v>项</v>
      </c>
    </row>
    <row r="500" s="248" customFormat="1" ht="36" customHeight="1" spans="1:7">
      <c r="A500" s="352">
        <v>20703</v>
      </c>
      <c r="B500" s="211" t="s">
        <v>481</v>
      </c>
      <c r="C500" s="219">
        <f>SUM(C501:C510)</f>
        <v>30</v>
      </c>
      <c r="D500" s="219">
        <f>SUM(D501:D510)</f>
        <v>0</v>
      </c>
      <c r="E500" s="353">
        <f t="shared" si="29"/>
        <v>-1</v>
      </c>
      <c r="F500" s="189" t="str">
        <f t="shared" si="30"/>
        <v>是</v>
      </c>
      <c r="G500" s="248" t="str">
        <f t="shared" si="31"/>
        <v>款</v>
      </c>
    </row>
    <row r="501" ht="36" hidden="1" customHeight="1" spans="1:7">
      <c r="A501" s="356">
        <v>2070301</v>
      </c>
      <c r="B501" s="227" t="s">
        <v>138</v>
      </c>
      <c r="C501" s="218">
        <v>0</v>
      </c>
      <c r="D501" s="218">
        <v>0</v>
      </c>
      <c r="E501" s="353" t="str">
        <f t="shared" si="29"/>
        <v/>
      </c>
      <c r="F501" s="187" t="str">
        <f t="shared" si="30"/>
        <v>否</v>
      </c>
      <c r="G501" s="250" t="str">
        <f t="shared" si="31"/>
        <v>项</v>
      </c>
    </row>
    <row r="502" ht="36" hidden="1" customHeight="1" spans="1:7">
      <c r="A502" s="356">
        <v>2070302</v>
      </c>
      <c r="B502" s="227" t="s">
        <v>139</v>
      </c>
      <c r="C502" s="218">
        <v>0</v>
      </c>
      <c r="D502" s="218">
        <v>0</v>
      </c>
      <c r="E502" s="353" t="str">
        <f t="shared" si="29"/>
        <v/>
      </c>
      <c r="F502" s="187" t="str">
        <f t="shared" si="30"/>
        <v>否</v>
      </c>
      <c r="G502" s="250" t="str">
        <f t="shared" si="31"/>
        <v>项</v>
      </c>
    </row>
    <row r="503" ht="36" hidden="1" customHeight="1" spans="1:7">
      <c r="A503" s="356">
        <v>2070303</v>
      </c>
      <c r="B503" s="227" t="s">
        <v>140</v>
      </c>
      <c r="C503" s="218">
        <v>0</v>
      </c>
      <c r="D503" s="218">
        <v>0</v>
      </c>
      <c r="E503" s="353" t="str">
        <f t="shared" si="29"/>
        <v/>
      </c>
      <c r="F503" s="187" t="str">
        <f t="shared" si="30"/>
        <v>否</v>
      </c>
      <c r="G503" s="250" t="str">
        <f t="shared" si="31"/>
        <v>项</v>
      </c>
    </row>
    <row r="504" ht="36" hidden="1" customHeight="1" spans="1:7">
      <c r="A504" s="356">
        <v>2070304</v>
      </c>
      <c r="B504" s="227" t="s">
        <v>482</v>
      </c>
      <c r="C504" s="218">
        <v>0</v>
      </c>
      <c r="D504" s="218">
        <v>0</v>
      </c>
      <c r="E504" s="353" t="str">
        <f t="shared" si="29"/>
        <v/>
      </c>
      <c r="F504" s="187" t="str">
        <f t="shared" si="30"/>
        <v>否</v>
      </c>
      <c r="G504" s="250" t="str">
        <f t="shared" si="31"/>
        <v>项</v>
      </c>
    </row>
    <row r="505" ht="36" hidden="1" customHeight="1" spans="1:7">
      <c r="A505" s="356">
        <v>2070305</v>
      </c>
      <c r="B505" s="227" t="s">
        <v>483</v>
      </c>
      <c r="C505" s="218">
        <v>0</v>
      </c>
      <c r="D505" s="218">
        <v>0</v>
      </c>
      <c r="E505" s="353" t="str">
        <f t="shared" si="29"/>
        <v/>
      </c>
      <c r="F505" s="187" t="str">
        <f t="shared" si="30"/>
        <v>否</v>
      </c>
      <c r="G505" s="250" t="str">
        <f t="shared" si="31"/>
        <v>项</v>
      </c>
    </row>
    <row r="506" ht="36" hidden="1" customHeight="1" spans="1:7">
      <c r="A506" s="356">
        <v>2070306</v>
      </c>
      <c r="B506" s="227" t="s">
        <v>484</v>
      </c>
      <c r="C506" s="218">
        <v>0</v>
      </c>
      <c r="D506" s="218">
        <v>0</v>
      </c>
      <c r="E506" s="353" t="str">
        <f t="shared" si="29"/>
        <v/>
      </c>
      <c r="F506" s="187" t="str">
        <f t="shared" si="30"/>
        <v>否</v>
      </c>
      <c r="G506" s="250" t="str">
        <f t="shared" si="31"/>
        <v>项</v>
      </c>
    </row>
    <row r="507" ht="36" hidden="1" customHeight="1" spans="1:7">
      <c r="A507" s="356">
        <v>2070307</v>
      </c>
      <c r="B507" s="227" t="s">
        <v>485</v>
      </c>
      <c r="C507" s="218">
        <v>0</v>
      </c>
      <c r="D507" s="218">
        <v>0</v>
      </c>
      <c r="E507" s="353" t="str">
        <f t="shared" si="29"/>
        <v/>
      </c>
      <c r="F507" s="187" t="str">
        <f t="shared" si="30"/>
        <v>否</v>
      </c>
      <c r="G507" s="250" t="str">
        <f t="shared" si="31"/>
        <v>项</v>
      </c>
    </row>
    <row r="508" ht="36" hidden="1" customHeight="1" spans="1:7">
      <c r="A508" s="356">
        <v>2070308</v>
      </c>
      <c r="B508" s="227" t="s">
        <v>486</v>
      </c>
      <c r="C508" s="218">
        <v>0</v>
      </c>
      <c r="D508" s="218">
        <v>0</v>
      </c>
      <c r="E508" s="353" t="str">
        <f t="shared" si="29"/>
        <v/>
      </c>
      <c r="F508" s="187" t="str">
        <f t="shared" si="30"/>
        <v>否</v>
      </c>
      <c r="G508" s="250" t="str">
        <f t="shared" si="31"/>
        <v>项</v>
      </c>
    </row>
    <row r="509" ht="36" hidden="1" customHeight="1" spans="1:7">
      <c r="A509" s="356">
        <v>2070309</v>
      </c>
      <c r="B509" s="227" t="s">
        <v>487</v>
      </c>
      <c r="C509" s="218">
        <v>0</v>
      </c>
      <c r="D509" s="218">
        <v>0</v>
      </c>
      <c r="E509" s="353" t="str">
        <f t="shared" si="29"/>
        <v/>
      </c>
      <c r="F509" s="187" t="str">
        <f t="shared" si="30"/>
        <v>否</v>
      </c>
      <c r="G509" s="250" t="str">
        <f t="shared" si="31"/>
        <v>项</v>
      </c>
    </row>
    <row r="510" ht="36" customHeight="1" spans="1:7">
      <c r="A510" s="356">
        <v>2070399</v>
      </c>
      <c r="B510" s="227" t="s">
        <v>488</v>
      </c>
      <c r="C510" s="218">
        <v>30</v>
      </c>
      <c r="D510" s="218">
        <v>0</v>
      </c>
      <c r="E510" s="353">
        <f t="shared" si="29"/>
        <v>-1</v>
      </c>
      <c r="F510" s="187" t="str">
        <f t="shared" ref="F510:F533" si="32">IF(LEN(A510)=3,"是",IF(B510&lt;&gt;"",IF(SUM(C510:D510)&lt;&gt;0,"是","否"),"是"))</f>
        <v>是</v>
      </c>
      <c r="G510" s="250" t="str">
        <f t="shared" ref="G510:G533" si="33">IF(LEN(A510)=3,"类",IF(LEN(A510)=5,"款","项"))</f>
        <v>项</v>
      </c>
    </row>
    <row r="511" s="248" customFormat="1" ht="36" hidden="1" customHeight="1" spans="1:7">
      <c r="A511" s="352">
        <v>20706</v>
      </c>
      <c r="B511" s="211" t="s">
        <v>489</v>
      </c>
      <c r="C511" s="219">
        <f>SUM(C512:C519)</f>
        <v>0</v>
      </c>
      <c r="D511" s="219">
        <f>SUM(D512:D519)</f>
        <v>0</v>
      </c>
      <c r="E511" s="353" t="str">
        <f t="shared" si="29"/>
        <v/>
      </c>
      <c r="F511" s="189" t="str">
        <f t="shared" si="32"/>
        <v>否</v>
      </c>
      <c r="G511" s="248" t="str">
        <f t="shared" si="33"/>
        <v>款</v>
      </c>
    </row>
    <row r="512" ht="36" hidden="1" customHeight="1" spans="1:7">
      <c r="A512" s="356">
        <v>2070601</v>
      </c>
      <c r="B512" s="227" t="s">
        <v>138</v>
      </c>
      <c r="C512" s="218">
        <v>0</v>
      </c>
      <c r="D512" s="218">
        <v>0</v>
      </c>
      <c r="E512" s="353" t="str">
        <f t="shared" si="29"/>
        <v/>
      </c>
      <c r="F512" s="187" t="str">
        <f t="shared" si="32"/>
        <v>否</v>
      </c>
      <c r="G512" s="250" t="str">
        <f t="shared" si="33"/>
        <v>项</v>
      </c>
    </row>
    <row r="513" ht="36" hidden="1" customHeight="1" spans="1:7">
      <c r="A513" s="356">
        <v>2070602</v>
      </c>
      <c r="B513" s="227" t="s">
        <v>139</v>
      </c>
      <c r="C513" s="218">
        <v>0</v>
      </c>
      <c r="D513" s="218">
        <v>0</v>
      </c>
      <c r="E513" s="353" t="str">
        <f t="shared" si="29"/>
        <v/>
      </c>
      <c r="F513" s="187" t="str">
        <f t="shared" si="32"/>
        <v>否</v>
      </c>
      <c r="G513" s="250" t="str">
        <f t="shared" si="33"/>
        <v>项</v>
      </c>
    </row>
    <row r="514" ht="36" hidden="1" customHeight="1" spans="1:7">
      <c r="A514" s="356">
        <v>2070603</v>
      </c>
      <c r="B514" s="227" t="s">
        <v>140</v>
      </c>
      <c r="C514" s="218">
        <v>0</v>
      </c>
      <c r="D514" s="218">
        <v>0</v>
      </c>
      <c r="E514" s="353" t="str">
        <f t="shared" si="29"/>
        <v/>
      </c>
      <c r="F514" s="187" t="str">
        <f t="shared" si="32"/>
        <v>否</v>
      </c>
      <c r="G514" s="250" t="str">
        <f t="shared" si="33"/>
        <v>项</v>
      </c>
    </row>
    <row r="515" ht="36" hidden="1" customHeight="1" spans="1:7">
      <c r="A515" s="356">
        <v>2070604</v>
      </c>
      <c r="B515" s="227" t="s">
        <v>490</v>
      </c>
      <c r="C515" s="218">
        <v>0</v>
      </c>
      <c r="D515" s="218">
        <v>0</v>
      </c>
      <c r="E515" s="353" t="str">
        <f t="shared" si="29"/>
        <v/>
      </c>
      <c r="F515" s="187" t="str">
        <f t="shared" si="32"/>
        <v>否</v>
      </c>
      <c r="G515" s="250" t="str">
        <f t="shared" si="33"/>
        <v>项</v>
      </c>
    </row>
    <row r="516" ht="36" hidden="1" customHeight="1" spans="1:7">
      <c r="A516" s="356">
        <v>2070605</v>
      </c>
      <c r="B516" s="227" t="s">
        <v>491</v>
      </c>
      <c r="C516" s="218">
        <v>0</v>
      </c>
      <c r="D516" s="218">
        <v>0</v>
      </c>
      <c r="E516" s="353" t="str">
        <f t="shared" si="29"/>
        <v/>
      </c>
      <c r="F516" s="187" t="str">
        <f t="shared" si="32"/>
        <v>否</v>
      </c>
      <c r="G516" s="250" t="str">
        <f t="shared" si="33"/>
        <v>项</v>
      </c>
    </row>
    <row r="517" ht="36" hidden="1" customHeight="1" spans="1:7">
      <c r="A517" s="356">
        <v>2070606</v>
      </c>
      <c r="B517" s="227" t="s">
        <v>492</v>
      </c>
      <c r="C517" s="218">
        <v>0</v>
      </c>
      <c r="D517" s="218">
        <v>0</v>
      </c>
      <c r="E517" s="353" t="str">
        <f t="shared" ref="E517:E580" si="34">IF(C517&lt;&gt;0,D517/C517-1,"")</f>
        <v/>
      </c>
      <c r="F517" s="187" t="str">
        <f t="shared" si="32"/>
        <v>否</v>
      </c>
      <c r="G517" s="250" t="str">
        <f t="shared" si="33"/>
        <v>项</v>
      </c>
    </row>
    <row r="518" ht="36" hidden="1" customHeight="1" spans="1:7">
      <c r="A518" s="356">
        <v>2070607</v>
      </c>
      <c r="B518" s="227" t="s">
        <v>493</v>
      </c>
      <c r="C518" s="218">
        <v>0</v>
      </c>
      <c r="D518" s="218">
        <v>0</v>
      </c>
      <c r="E518" s="353" t="str">
        <f t="shared" si="34"/>
        <v/>
      </c>
      <c r="F518" s="187" t="str">
        <f t="shared" si="32"/>
        <v>否</v>
      </c>
      <c r="G518" s="250" t="str">
        <f t="shared" si="33"/>
        <v>项</v>
      </c>
    </row>
    <row r="519" ht="36" hidden="1" customHeight="1" spans="1:7">
      <c r="A519" s="356">
        <v>2070699</v>
      </c>
      <c r="B519" s="227" t="s">
        <v>494</v>
      </c>
      <c r="C519" s="218">
        <v>0</v>
      </c>
      <c r="D519" s="218">
        <v>0</v>
      </c>
      <c r="E519" s="353" t="str">
        <f t="shared" si="34"/>
        <v/>
      </c>
      <c r="F519" s="187" t="str">
        <f t="shared" si="32"/>
        <v>否</v>
      </c>
      <c r="G519" s="250" t="str">
        <f t="shared" si="33"/>
        <v>项</v>
      </c>
    </row>
    <row r="520" s="248" customFormat="1" ht="36" hidden="1" customHeight="1" spans="1:7">
      <c r="A520" s="352">
        <v>20708</v>
      </c>
      <c r="B520" s="211" t="s">
        <v>495</v>
      </c>
      <c r="C520" s="219">
        <f>SUM(C521:C529)</f>
        <v>0</v>
      </c>
      <c r="D520" s="219">
        <f>SUM(D521:D529)</f>
        <v>0</v>
      </c>
      <c r="E520" s="353" t="str">
        <f t="shared" si="34"/>
        <v/>
      </c>
      <c r="F520" s="189" t="str">
        <f t="shared" si="32"/>
        <v>否</v>
      </c>
      <c r="G520" s="248" t="str">
        <f t="shared" si="33"/>
        <v>款</v>
      </c>
    </row>
    <row r="521" ht="36" hidden="1" customHeight="1" spans="1:7">
      <c r="A521" s="356">
        <v>2070801</v>
      </c>
      <c r="B521" s="227" t="s">
        <v>138</v>
      </c>
      <c r="C521" s="218">
        <v>0</v>
      </c>
      <c r="D521" s="218">
        <v>0</v>
      </c>
      <c r="E521" s="353" t="str">
        <f t="shared" si="34"/>
        <v/>
      </c>
      <c r="F521" s="187" t="str">
        <f t="shared" si="32"/>
        <v>否</v>
      </c>
      <c r="G521" s="250" t="str">
        <f t="shared" si="33"/>
        <v>项</v>
      </c>
    </row>
    <row r="522" ht="36" hidden="1" customHeight="1" spans="1:7">
      <c r="A522" s="356">
        <v>2070802</v>
      </c>
      <c r="B522" s="227" t="s">
        <v>139</v>
      </c>
      <c r="C522" s="218">
        <v>0</v>
      </c>
      <c r="D522" s="218">
        <v>0</v>
      </c>
      <c r="E522" s="353" t="str">
        <f t="shared" si="34"/>
        <v/>
      </c>
      <c r="F522" s="187" t="str">
        <f t="shared" si="32"/>
        <v>否</v>
      </c>
      <c r="G522" s="250" t="str">
        <f t="shared" si="33"/>
        <v>项</v>
      </c>
    </row>
    <row r="523" ht="36" hidden="1" customHeight="1" spans="1:7">
      <c r="A523" s="356">
        <v>2070803</v>
      </c>
      <c r="B523" s="227" t="s">
        <v>140</v>
      </c>
      <c r="C523" s="218">
        <v>0</v>
      </c>
      <c r="D523" s="218">
        <v>0</v>
      </c>
      <c r="E523" s="353" t="str">
        <f t="shared" si="34"/>
        <v/>
      </c>
      <c r="F523" s="187" t="str">
        <f t="shared" si="32"/>
        <v>否</v>
      </c>
      <c r="G523" s="250" t="str">
        <f t="shared" si="33"/>
        <v>项</v>
      </c>
    </row>
    <row r="524" ht="36" hidden="1" customHeight="1" spans="1:7">
      <c r="A524" s="356">
        <v>2070804</v>
      </c>
      <c r="B524" s="227" t="s">
        <v>1689</v>
      </c>
      <c r="C524" s="218">
        <v>0</v>
      </c>
      <c r="D524" s="218"/>
      <c r="E524" s="353" t="str">
        <f t="shared" si="34"/>
        <v/>
      </c>
      <c r="F524" s="187" t="str">
        <f t="shared" si="32"/>
        <v>否</v>
      </c>
      <c r="G524" s="250" t="str">
        <f t="shared" si="33"/>
        <v>项</v>
      </c>
    </row>
    <row r="525" ht="36" hidden="1" customHeight="1" spans="1:7">
      <c r="A525" s="356">
        <v>2070805</v>
      </c>
      <c r="B525" s="227" t="s">
        <v>1690</v>
      </c>
      <c r="C525" s="218">
        <v>0</v>
      </c>
      <c r="D525" s="218"/>
      <c r="E525" s="353" t="str">
        <f t="shared" si="34"/>
        <v/>
      </c>
      <c r="F525" s="187" t="str">
        <f t="shared" si="32"/>
        <v>否</v>
      </c>
      <c r="G525" s="250" t="str">
        <f t="shared" si="33"/>
        <v>项</v>
      </c>
    </row>
    <row r="526" ht="36" hidden="1" customHeight="1" spans="1:7">
      <c r="A526" s="356">
        <v>2070806</v>
      </c>
      <c r="B526" s="227" t="s">
        <v>498</v>
      </c>
      <c r="C526" s="218">
        <v>0</v>
      </c>
      <c r="D526" s="218">
        <v>0</v>
      </c>
      <c r="E526" s="353" t="str">
        <f t="shared" si="34"/>
        <v/>
      </c>
      <c r="F526" s="187" t="str">
        <f t="shared" si="32"/>
        <v>否</v>
      </c>
      <c r="G526" s="250" t="str">
        <f t="shared" si="33"/>
        <v>项</v>
      </c>
    </row>
    <row r="527" ht="36" hidden="1" customHeight="1" spans="1:7">
      <c r="A527" s="364">
        <v>2070807</v>
      </c>
      <c r="B527" s="227" t="s">
        <v>499</v>
      </c>
      <c r="C527" s="218">
        <v>0</v>
      </c>
      <c r="D527" s="218">
        <v>0</v>
      </c>
      <c r="E527" s="353" t="str">
        <f t="shared" si="34"/>
        <v/>
      </c>
      <c r="F527" s="187" t="str">
        <f t="shared" si="32"/>
        <v>否</v>
      </c>
      <c r="G527" s="250" t="str">
        <f t="shared" si="33"/>
        <v>项</v>
      </c>
    </row>
    <row r="528" ht="36" hidden="1" customHeight="1" spans="1:7">
      <c r="A528" s="364">
        <v>2070808</v>
      </c>
      <c r="B528" s="227" t="s">
        <v>500</v>
      </c>
      <c r="C528" s="218">
        <v>0</v>
      </c>
      <c r="D528" s="218">
        <v>0</v>
      </c>
      <c r="E528" s="353" t="str">
        <f t="shared" si="34"/>
        <v/>
      </c>
      <c r="F528" s="187" t="str">
        <f t="shared" si="32"/>
        <v>否</v>
      </c>
      <c r="G528" s="250" t="str">
        <f t="shared" si="33"/>
        <v>项</v>
      </c>
    </row>
    <row r="529" ht="36" hidden="1" customHeight="1" spans="1:7">
      <c r="A529" s="356">
        <v>2070899</v>
      </c>
      <c r="B529" s="227" t="s">
        <v>501</v>
      </c>
      <c r="C529" s="218">
        <v>0</v>
      </c>
      <c r="D529" s="218">
        <v>0</v>
      </c>
      <c r="E529" s="353" t="str">
        <f t="shared" si="34"/>
        <v/>
      </c>
      <c r="F529" s="187" t="str">
        <f t="shared" si="32"/>
        <v>否</v>
      </c>
      <c r="G529" s="250" t="str">
        <f t="shared" si="33"/>
        <v>项</v>
      </c>
    </row>
    <row r="530" s="248" customFormat="1" ht="36" hidden="1" customHeight="1" spans="1:7">
      <c r="A530" s="352">
        <v>20799</v>
      </c>
      <c r="B530" s="211" t="s">
        <v>502</v>
      </c>
      <c r="C530" s="219">
        <f>SUM(C531:C533)</f>
        <v>0</v>
      </c>
      <c r="D530" s="219">
        <f>SUM(D531:D533)</f>
        <v>0</v>
      </c>
      <c r="E530" s="353" t="str">
        <f t="shared" si="34"/>
        <v/>
      </c>
      <c r="F530" s="189" t="str">
        <f t="shared" si="32"/>
        <v>否</v>
      </c>
      <c r="G530" s="248" t="str">
        <f t="shared" si="33"/>
        <v>款</v>
      </c>
    </row>
    <row r="531" ht="36" hidden="1" customHeight="1" spans="1:7">
      <c r="A531" s="356">
        <v>2079902</v>
      </c>
      <c r="B531" s="227" t="s">
        <v>503</v>
      </c>
      <c r="C531" s="218">
        <v>0</v>
      </c>
      <c r="D531" s="218">
        <v>0</v>
      </c>
      <c r="E531" s="353" t="str">
        <f t="shared" si="34"/>
        <v/>
      </c>
      <c r="F531" s="187" t="str">
        <f t="shared" si="32"/>
        <v>否</v>
      </c>
      <c r="G531" s="250" t="str">
        <f t="shared" si="33"/>
        <v>项</v>
      </c>
    </row>
    <row r="532" ht="36" hidden="1" customHeight="1" spans="1:7">
      <c r="A532" s="356">
        <v>2079903</v>
      </c>
      <c r="B532" s="227" t="s">
        <v>504</v>
      </c>
      <c r="C532" s="218">
        <v>0</v>
      </c>
      <c r="D532" s="218">
        <v>0</v>
      </c>
      <c r="E532" s="353" t="str">
        <f t="shared" si="34"/>
        <v/>
      </c>
      <c r="F532" s="187" t="str">
        <f t="shared" si="32"/>
        <v>否</v>
      </c>
      <c r="G532" s="250" t="str">
        <f t="shared" si="33"/>
        <v>项</v>
      </c>
    </row>
    <row r="533" ht="36" hidden="1" customHeight="1" spans="1:7">
      <c r="A533" s="356">
        <v>2079999</v>
      </c>
      <c r="B533" s="227" t="s">
        <v>505</v>
      </c>
      <c r="C533" s="218">
        <v>0</v>
      </c>
      <c r="D533" s="218">
        <v>0</v>
      </c>
      <c r="E533" s="353" t="str">
        <f t="shared" si="34"/>
        <v/>
      </c>
      <c r="F533" s="187" t="str">
        <f t="shared" si="32"/>
        <v>否</v>
      </c>
      <c r="G533" s="250" t="str">
        <f t="shared" si="33"/>
        <v>项</v>
      </c>
    </row>
    <row r="534" s="248" customFormat="1" ht="36" customHeight="1" spans="1:7">
      <c r="A534" s="352">
        <v>208</v>
      </c>
      <c r="B534" s="211" t="s">
        <v>91</v>
      </c>
      <c r="C534" s="213">
        <f>SUM(C535,C554,C562,C564,C573,C577,C587,C597,C604,C612,C621,C626,C629,C632,C635,C638,C641,C645,C650,C658,C661)</f>
        <v>24502</v>
      </c>
      <c r="D534" s="213">
        <f>SUM(D535,D554,D562,D564,D573,D577,D587,D597,D604,D612,D621,D626,D629,D632,D635,D638,D641,D645,D650,D658,D661)</f>
        <v>25001</v>
      </c>
      <c r="E534" s="351">
        <f t="shared" si="34"/>
        <v>0.02</v>
      </c>
      <c r="F534" s="189" t="str">
        <f t="shared" ref="F534:F572" si="35">IF(LEN(A534)=3,"是",IF(B534&lt;&gt;"",IF(SUM(C534:D534)&lt;&gt;0,"是","否"),"是"))</f>
        <v>是</v>
      </c>
      <c r="G534" s="248" t="str">
        <f t="shared" ref="G534:G572" si="36">IF(LEN(A534)=3,"类",IF(LEN(A534)=5,"款","项"))</f>
        <v>类</v>
      </c>
    </row>
    <row r="535" s="248" customFormat="1" ht="36" customHeight="1" spans="1:7">
      <c r="A535" s="352">
        <v>20801</v>
      </c>
      <c r="B535" s="211" t="s">
        <v>506</v>
      </c>
      <c r="C535" s="219">
        <f>SUM(C536:C553)</f>
        <v>896</v>
      </c>
      <c r="D535" s="219">
        <f>SUM(D536:D553)</f>
        <v>912</v>
      </c>
      <c r="E535" s="353">
        <f t="shared" si="34"/>
        <v>0.018</v>
      </c>
      <c r="F535" s="189" t="str">
        <f t="shared" si="35"/>
        <v>是</v>
      </c>
      <c r="G535" s="248" t="str">
        <f t="shared" si="36"/>
        <v>款</v>
      </c>
    </row>
    <row r="536" ht="36" customHeight="1" spans="1:7">
      <c r="A536" s="356">
        <v>2080101</v>
      </c>
      <c r="B536" s="227" t="s">
        <v>138</v>
      </c>
      <c r="C536" s="218">
        <v>765</v>
      </c>
      <c r="D536" s="218">
        <v>781</v>
      </c>
      <c r="E536" s="353">
        <f t="shared" si="34"/>
        <v>0.021</v>
      </c>
      <c r="F536" s="187" t="str">
        <f t="shared" si="35"/>
        <v>是</v>
      </c>
      <c r="G536" s="250" t="str">
        <f t="shared" si="36"/>
        <v>项</v>
      </c>
    </row>
    <row r="537" ht="36" hidden="1" customHeight="1" spans="1:7">
      <c r="A537" s="356">
        <v>2080102</v>
      </c>
      <c r="B537" s="227" t="s">
        <v>139</v>
      </c>
      <c r="C537" s="218">
        <v>0</v>
      </c>
      <c r="D537" s="218">
        <v>0</v>
      </c>
      <c r="E537" s="353" t="str">
        <f t="shared" si="34"/>
        <v/>
      </c>
      <c r="F537" s="187" t="str">
        <f t="shared" si="35"/>
        <v>否</v>
      </c>
      <c r="G537" s="250" t="str">
        <f t="shared" si="36"/>
        <v>项</v>
      </c>
    </row>
    <row r="538" ht="36" hidden="1" customHeight="1" spans="1:7">
      <c r="A538" s="356">
        <v>2080103</v>
      </c>
      <c r="B538" s="227" t="s">
        <v>140</v>
      </c>
      <c r="C538" s="218">
        <v>0</v>
      </c>
      <c r="D538" s="218">
        <v>0</v>
      </c>
      <c r="E538" s="353" t="str">
        <f t="shared" si="34"/>
        <v/>
      </c>
      <c r="F538" s="187" t="str">
        <f t="shared" si="35"/>
        <v>否</v>
      </c>
      <c r="G538" s="250" t="str">
        <f t="shared" si="36"/>
        <v>项</v>
      </c>
    </row>
    <row r="539" ht="36" hidden="1" customHeight="1" spans="1:7">
      <c r="A539" s="356">
        <v>2080104</v>
      </c>
      <c r="B539" s="227" t="s">
        <v>507</v>
      </c>
      <c r="C539" s="218">
        <v>0</v>
      </c>
      <c r="D539" s="218">
        <v>0</v>
      </c>
      <c r="E539" s="353" t="str">
        <f t="shared" si="34"/>
        <v/>
      </c>
      <c r="F539" s="187" t="str">
        <f t="shared" si="35"/>
        <v>否</v>
      </c>
      <c r="G539" s="250" t="str">
        <f t="shared" si="36"/>
        <v>项</v>
      </c>
    </row>
    <row r="540" ht="36" hidden="1" customHeight="1" spans="1:7">
      <c r="A540" s="356">
        <v>2080105</v>
      </c>
      <c r="B540" s="227" t="s">
        <v>508</v>
      </c>
      <c r="C540" s="218">
        <v>0</v>
      </c>
      <c r="D540" s="218">
        <v>0</v>
      </c>
      <c r="E540" s="353" t="str">
        <f t="shared" si="34"/>
        <v/>
      </c>
      <c r="F540" s="187" t="str">
        <f t="shared" si="35"/>
        <v>否</v>
      </c>
      <c r="G540" s="250" t="str">
        <f t="shared" si="36"/>
        <v>项</v>
      </c>
    </row>
    <row r="541" ht="36" hidden="1" customHeight="1" spans="1:7">
      <c r="A541" s="356">
        <v>2080106</v>
      </c>
      <c r="B541" s="227" t="s">
        <v>509</v>
      </c>
      <c r="C541" s="218">
        <v>0</v>
      </c>
      <c r="D541" s="218">
        <v>0</v>
      </c>
      <c r="E541" s="353" t="str">
        <f t="shared" si="34"/>
        <v/>
      </c>
      <c r="F541" s="187" t="str">
        <f t="shared" si="35"/>
        <v>否</v>
      </c>
      <c r="G541" s="250" t="str">
        <f t="shared" si="36"/>
        <v>项</v>
      </c>
    </row>
    <row r="542" ht="36" hidden="1" customHeight="1" spans="1:7">
      <c r="A542" s="356">
        <v>2080107</v>
      </c>
      <c r="B542" s="227" t="s">
        <v>510</v>
      </c>
      <c r="C542" s="218">
        <v>0</v>
      </c>
      <c r="D542" s="218">
        <v>0</v>
      </c>
      <c r="E542" s="353" t="str">
        <f t="shared" si="34"/>
        <v/>
      </c>
      <c r="F542" s="187" t="str">
        <f t="shared" si="35"/>
        <v>否</v>
      </c>
      <c r="G542" s="250" t="str">
        <f t="shared" si="36"/>
        <v>项</v>
      </c>
    </row>
    <row r="543" ht="36" hidden="1" customHeight="1" spans="1:7">
      <c r="A543" s="356">
        <v>2080108</v>
      </c>
      <c r="B543" s="227" t="s">
        <v>179</v>
      </c>
      <c r="C543" s="218">
        <v>0</v>
      </c>
      <c r="D543" s="218">
        <v>0</v>
      </c>
      <c r="E543" s="353" t="str">
        <f t="shared" si="34"/>
        <v/>
      </c>
      <c r="F543" s="187" t="str">
        <f t="shared" si="35"/>
        <v>否</v>
      </c>
      <c r="G543" s="250" t="str">
        <f t="shared" si="36"/>
        <v>项</v>
      </c>
    </row>
    <row r="544" ht="36" hidden="1" customHeight="1" spans="1:7">
      <c r="A544" s="356">
        <v>2080109</v>
      </c>
      <c r="B544" s="227" t="s">
        <v>511</v>
      </c>
      <c r="C544" s="218">
        <v>0</v>
      </c>
      <c r="D544" s="218">
        <v>0</v>
      </c>
      <c r="E544" s="353" t="str">
        <f t="shared" si="34"/>
        <v/>
      </c>
      <c r="F544" s="187" t="str">
        <f t="shared" si="35"/>
        <v>否</v>
      </c>
      <c r="G544" s="250" t="str">
        <f t="shared" si="36"/>
        <v>项</v>
      </c>
    </row>
    <row r="545" ht="36" hidden="1" customHeight="1" spans="1:7">
      <c r="A545" s="356">
        <v>2080110</v>
      </c>
      <c r="B545" s="227" t="s">
        <v>512</v>
      </c>
      <c r="C545" s="218">
        <v>0</v>
      </c>
      <c r="D545" s="218">
        <v>0</v>
      </c>
      <c r="E545" s="353" t="str">
        <f t="shared" si="34"/>
        <v/>
      </c>
      <c r="F545" s="187" t="str">
        <f t="shared" si="35"/>
        <v>否</v>
      </c>
      <c r="G545" s="250" t="str">
        <f t="shared" si="36"/>
        <v>项</v>
      </c>
    </row>
    <row r="546" ht="36" hidden="1" customHeight="1" spans="1:7">
      <c r="A546" s="356">
        <v>2080111</v>
      </c>
      <c r="B546" s="227" t="s">
        <v>513</v>
      </c>
      <c r="C546" s="218">
        <v>0</v>
      </c>
      <c r="D546" s="218">
        <v>0</v>
      </c>
      <c r="E546" s="353" t="str">
        <f t="shared" si="34"/>
        <v/>
      </c>
      <c r="F546" s="187" t="str">
        <f t="shared" si="35"/>
        <v>否</v>
      </c>
      <c r="G546" s="250" t="str">
        <f t="shared" si="36"/>
        <v>项</v>
      </c>
    </row>
    <row r="547" ht="36" hidden="1" customHeight="1" spans="1:7">
      <c r="A547" s="356">
        <v>2080112</v>
      </c>
      <c r="B547" s="227" t="s">
        <v>514</v>
      </c>
      <c r="C547" s="218">
        <v>0</v>
      </c>
      <c r="D547" s="218">
        <v>0</v>
      </c>
      <c r="E547" s="353" t="str">
        <f t="shared" si="34"/>
        <v/>
      </c>
      <c r="F547" s="187" t="str">
        <f t="shared" si="35"/>
        <v>否</v>
      </c>
      <c r="G547" s="250" t="str">
        <f t="shared" si="36"/>
        <v>项</v>
      </c>
    </row>
    <row r="548" ht="36" hidden="1" customHeight="1" spans="1:7">
      <c r="A548" s="358">
        <v>2080113</v>
      </c>
      <c r="B548" s="363" t="s">
        <v>515</v>
      </c>
      <c r="C548" s="218">
        <v>0</v>
      </c>
      <c r="D548" s="218">
        <v>0</v>
      </c>
      <c r="E548" s="353" t="str">
        <f t="shared" si="34"/>
        <v/>
      </c>
      <c r="F548" s="187" t="str">
        <f t="shared" si="35"/>
        <v>否</v>
      </c>
      <c r="G548" s="250" t="str">
        <f t="shared" si="36"/>
        <v>项</v>
      </c>
    </row>
    <row r="549" ht="36" hidden="1" customHeight="1" spans="1:7">
      <c r="A549" s="358">
        <v>2080114</v>
      </c>
      <c r="B549" s="363" t="s">
        <v>516</v>
      </c>
      <c r="C549" s="218">
        <v>0</v>
      </c>
      <c r="D549" s="218">
        <v>0</v>
      </c>
      <c r="E549" s="353" t="str">
        <f t="shared" si="34"/>
        <v/>
      </c>
      <c r="F549" s="187" t="str">
        <f t="shared" si="35"/>
        <v>否</v>
      </c>
      <c r="G549" s="250" t="str">
        <f t="shared" si="36"/>
        <v>项</v>
      </c>
    </row>
    <row r="550" ht="36" hidden="1" customHeight="1" spans="1:7">
      <c r="A550" s="358">
        <v>2080115</v>
      </c>
      <c r="B550" s="363" t="s">
        <v>517</v>
      </c>
      <c r="C550" s="218">
        <v>0</v>
      </c>
      <c r="D550" s="218">
        <v>0</v>
      </c>
      <c r="E550" s="353" t="str">
        <f t="shared" si="34"/>
        <v/>
      </c>
      <c r="F550" s="187" t="str">
        <f t="shared" si="35"/>
        <v>否</v>
      </c>
      <c r="G550" s="250" t="str">
        <f t="shared" si="36"/>
        <v>项</v>
      </c>
    </row>
    <row r="551" ht="36" hidden="1" customHeight="1" spans="1:7">
      <c r="A551" s="358">
        <v>2080116</v>
      </c>
      <c r="B551" s="363" t="s">
        <v>518</v>
      </c>
      <c r="C551" s="218">
        <v>0</v>
      </c>
      <c r="D551" s="218">
        <v>0</v>
      </c>
      <c r="E551" s="353" t="str">
        <f t="shared" si="34"/>
        <v/>
      </c>
      <c r="F551" s="187" t="str">
        <f t="shared" si="35"/>
        <v>否</v>
      </c>
      <c r="G551" s="250" t="str">
        <f t="shared" si="36"/>
        <v>项</v>
      </c>
    </row>
    <row r="552" ht="36" hidden="1" customHeight="1" spans="1:7">
      <c r="A552" s="358">
        <v>2080150</v>
      </c>
      <c r="B552" s="363" t="s">
        <v>519</v>
      </c>
      <c r="C552" s="218">
        <v>0</v>
      </c>
      <c r="D552" s="218">
        <v>0</v>
      </c>
      <c r="E552" s="353" t="str">
        <f t="shared" si="34"/>
        <v/>
      </c>
      <c r="F552" s="187" t="str">
        <f t="shared" si="35"/>
        <v>否</v>
      </c>
      <c r="G552" s="250" t="str">
        <f t="shared" si="36"/>
        <v>项</v>
      </c>
    </row>
    <row r="553" ht="36" customHeight="1" spans="1:7">
      <c r="A553" s="356">
        <v>2080199</v>
      </c>
      <c r="B553" s="227" t="s">
        <v>520</v>
      </c>
      <c r="C553" s="218">
        <v>131</v>
      </c>
      <c r="D553" s="218">
        <v>131</v>
      </c>
      <c r="E553" s="353">
        <f t="shared" si="34"/>
        <v>0</v>
      </c>
      <c r="F553" s="187" t="str">
        <f t="shared" si="35"/>
        <v>是</v>
      </c>
      <c r="G553" s="250" t="str">
        <f t="shared" si="36"/>
        <v>项</v>
      </c>
    </row>
    <row r="554" s="248" customFormat="1" ht="36" customHeight="1" spans="1:7">
      <c r="A554" s="352">
        <v>20802</v>
      </c>
      <c r="B554" s="211" t="s">
        <v>521</v>
      </c>
      <c r="C554" s="219">
        <f>SUM(C555:C561)</f>
        <v>464</v>
      </c>
      <c r="D554" s="219">
        <f>SUM(D555:D561)</f>
        <v>471</v>
      </c>
      <c r="E554" s="353">
        <f t="shared" si="34"/>
        <v>0.015</v>
      </c>
      <c r="F554" s="189" t="str">
        <f t="shared" si="35"/>
        <v>是</v>
      </c>
      <c r="G554" s="248" t="str">
        <f t="shared" si="36"/>
        <v>款</v>
      </c>
    </row>
    <row r="555" ht="36" customHeight="1" spans="1:7">
      <c r="A555" s="356">
        <v>2080201</v>
      </c>
      <c r="B555" s="227" t="s">
        <v>138</v>
      </c>
      <c r="C555" s="218">
        <v>384</v>
      </c>
      <c r="D555" s="218">
        <v>379</v>
      </c>
      <c r="E555" s="353">
        <f t="shared" si="34"/>
        <v>-0.013</v>
      </c>
      <c r="F555" s="187" t="str">
        <f t="shared" si="35"/>
        <v>是</v>
      </c>
      <c r="G555" s="250" t="str">
        <f t="shared" si="36"/>
        <v>项</v>
      </c>
    </row>
    <row r="556" ht="36" hidden="1" customHeight="1" spans="1:7">
      <c r="A556" s="356">
        <v>2080202</v>
      </c>
      <c r="B556" s="227" t="s">
        <v>139</v>
      </c>
      <c r="C556" s="218">
        <v>0</v>
      </c>
      <c r="D556" s="218">
        <v>0</v>
      </c>
      <c r="E556" s="353" t="str">
        <f t="shared" si="34"/>
        <v/>
      </c>
      <c r="F556" s="187" t="str">
        <f t="shared" si="35"/>
        <v>否</v>
      </c>
      <c r="G556" s="250" t="str">
        <f t="shared" si="36"/>
        <v>项</v>
      </c>
    </row>
    <row r="557" ht="36" hidden="1" customHeight="1" spans="1:7">
      <c r="A557" s="356">
        <v>2080203</v>
      </c>
      <c r="B557" s="227" t="s">
        <v>140</v>
      </c>
      <c r="C557" s="218">
        <v>0</v>
      </c>
      <c r="D557" s="218">
        <v>0</v>
      </c>
      <c r="E557" s="353" t="str">
        <f t="shared" si="34"/>
        <v/>
      </c>
      <c r="F557" s="187" t="str">
        <f t="shared" si="35"/>
        <v>否</v>
      </c>
      <c r="G557" s="250" t="str">
        <f t="shared" si="36"/>
        <v>项</v>
      </c>
    </row>
    <row r="558" ht="36" hidden="1" customHeight="1" spans="1:7">
      <c r="A558" s="356">
        <v>2080206</v>
      </c>
      <c r="B558" s="227" t="s">
        <v>522</v>
      </c>
      <c r="C558" s="218">
        <v>0</v>
      </c>
      <c r="D558" s="218">
        <v>0</v>
      </c>
      <c r="E558" s="353" t="str">
        <f t="shared" si="34"/>
        <v/>
      </c>
      <c r="F558" s="187" t="str">
        <f t="shared" si="35"/>
        <v>否</v>
      </c>
      <c r="G558" s="250" t="str">
        <f t="shared" si="36"/>
        <v>项</v>
      </c>
    </row>
    <row r="559" ht="36" hidden="1" customHeight="1" spans="1:7">
      <c r="A559" s="356">
        <v>2080207</v>
      </c>
      <c r="B559" s="227" t="s">
        <v>523</v>
      </c>
      <c r="C559" s="218">
        <v>0</v>
      </c>
      <c r="D559" s="218">
        <v>0</v>
      </c>
      <c r="E559" s="353" t="str">
        <f t="shared" si="34"/>
        <v/>
      </c>
      <c r="F559" s="187" t="str">
        <f t="shared" si="35"/>
        <v>否</v>
      </c>
      <c r="G559" s="250" t="str">
        <f t="shared" si="36"/>
        <v>项</v>
      </c>
    </row>
    <row r="560" ht="36" customHeight="1" spans="1:7">
      <c r="A560" s="356">
        <v>2080208</v>
      </c>
      <c r="B560" s="227" t="s">
        <v>524</v>
      </c>
      <c r="C560" s="218">
        <v>79</v>
      </c>
      <c r="D560" s="218">
        <v>91</v>
      </c>
      <c r="E560" s="353">
        <f t="shared" si="34"/>
        <v>0.152</v>
      </c>
      <c r="F560" s="187" t="str">
        <f t="shared" si="35"/>
        <v>是</v>
      </c>
      <c r="G560" s="250" t="str">
        <f t="shared" si="36"/>
        <v>项</v>
      </c>
    </row>
    <row r="561" ht="36" customHeight="1" spans="1:7">
      <c r="A561" s="356">
        <v>2080299</v>
      </c>
      <c r="B561" s="227" t="s">
        <v>525</v>
      </c>
      <c r="C561" s="218">
        <v>1</v>
      </c>
      <c r="D561" s="218">
        <v>1</v>
      </c>
      <c r="E561" s="353">
        <f t="shared" si="34"/>
        <v>0</v>
      </c>
      <c r="F561" s="187" t="str">
        <f t="shared" si="35"/>
        <v>是</v>
      </c>
      <c r="G561" s="250" t="str">
        <f t="shared" si="36"/>
        <v>项</v>
      </c>
    </row>
    <row r="562" s="248" customFormat="1" ht="36" hidden="1" customHeight="1" spans="1:7">
      <c r="A562" s="352">
        <v>20804</v>
      </c>
      <c r="B562" s="211" t="s">
        <v>526</v>
      </c>
      <c r="C562" s="219">
        <f>C563</f>
        <v>0</v>
      </c>
      <c r="D562" s="219">
        <f>D563</f>
        <v>0</v>
      </c>
      <c r="E562" s="353" t="str">
        <f t="shared" si="34"/>
        <v/>
      </c>
      <c r="F562" s="189" t="str">
        <f t="shared" si="35"/>
        <v>否</v>
      </c>
      <c r="G562" s="248" t="str">
        <f t="shared" si="36"/>
        <v>款</v>
      </c>
    </row>
    <row r="563" ht="36" hidden="1" customHeight="1" spans="1:7">
      <c r="A563" s="356">
        <v>2080402</v>
      </c>
      <c r="B563" s="227" t="s">
        <v>527</v>
      </c>
      <c r="C563" s="218">
        <v>0</v>
      </c>
      <c r="D563" s="218">
        <v>0</v>
      </c>
      <c r="E563" s="353" t="str">
        <f t="shared" si="34"/>
        <v/>
      </c>
      <c r="F563" s="187" t="str">
        <f t="shared" si="35"/>
        <v>否</v>
      </c>
      <c r="G563" s="250" t="str">
        <f t="shared" si="36"/>
        <v>项</v>
      </c>
    </row>
    <row r="564" s="248" customFormat="1" ht="36" customHeight="1" spans="1:7">
      <c r="A564" s="352">
        <v>20805</v>
      </c>
      <c r="B564" s="211" t="s">
        <v>528</v>
      </c>
      <c r="C564" s="219">
        <f>SUM(C565:C572)</f>
        <v>17754</v>
      </c>
      <c r="D564" s="219">
        <f>SUM(D565:D572)</f>
        <v>18625</v>
      </c>
      <c r="E564" s="353">
        <f t="shared" si="34"/>
        <v>0.049</v>
      </c>
      <c r="F564" s="189" t="str">
        <f t="shared" si="35"/>
        <v>是</v>
      </c>
      <c r="G564" s="248" t="str">
        <f t="shared" si="36"/>
        <v>款</v>
      </c>
    </row>
    <row r="565" ht="36" customHeight="1" spans="1:7">
      <c r="A565" s="356">
        <v>2080501</v>
      </c>
      <c r="B565" s="227" t="s">
        <v>529</v>
      </c>
      <c r="C565" s="218">
        <v>1595</v>
      </c>
      <c r="D565" s="218">
        <v>1616</v>
      </c>
      <c r="E565" s="353">
        <f t="shared" si="34"/>
        <v>0.013</v>
      </c>
      <c r="F565" s="187" t="str">
        <f t="shared" si="35"/>
        <v>是</v>
      </c>
      <c r="G565" s="250" t="str">
        <f t="shared" si="36"/>
        <v>项</v>
      </c>
    </row>
    <row r="566" ht="36" customHeight="1" spans="1:7">
      <c r="A566" s="356">
        <v>2080502</v>
      </c>
      <c r="B566" s="227" t="s">
        <v>530</v>
      </c>
      <c r="C566" s="218">
        <v>4123</v>
      </c>
      <c r="D566" s="218">
        <v>4234</v>
      </c>
      <c r="E566" s="353">
        <f t="shared" si="34"/>
        <v>0.027</v>
      </c>
      <c r="F566" s="187" t="str">
        <f t="shared" si="35"/>
        <v>是</v>
      </c>
      <c r="G566" s="250" t="str">
        <f t="shared" si="36"/>
        <v>项</v>
      </c>
    </row>
    <row r="567" ht="36" hidden="1" customHeight="1" spans="1:7">
      <c r="A567" s="356">
        <v>2080503</v>
      </c>
      <c r="B567" s="227" t="s">
        <v>531</v>
      </c>
      <c r="C567" s="218">
        <v>0</v>
      </c>
      <c r="D567" s="218">
        <v>0</v>
      </c>
      <c r="E567" s="353" t="str">
        <f t="shared" si="34"/>
        <v/>
      </c>
      <c r="F567" s="187" t="str">
        <f t="shared" si="35"/>
        <v>否</v>
      </c>
      <c r="G567" s="250" t="str">
        <f t="shared" si="36"/>
        <v>项</v>
      </c>
    </row>
    <row r="568" ht="36" customHeight="1" spans="1:7">
      <c r="A568" s="356">
        <v>2080505</v>
      </c>
      <c r="B568" s="227" t="s">
        <v>533</v>
      </c>
      <c r="C568" s="218">
        <v>11412</v>
      </c>
      <c r="D568" s="218">
        <v>11595</v>
      </c>
      <c r="E568" s="353">
        <f t="shared" si="34"/>
        <v>0.016</v>
      </c>
      <c r="F568" s="187" t="str">
        <f t="shared" si="35"/>
        <v>是</v>
      </c>
      <c r="G568" s="250" t="str">
        <f t="shared" si="36"/>
        <v>项</v>
      </c>
    </row>
    <row r="569" ht="36" customHeight="1" spans="1:7">
      <c r="A569" s="356">
        <v>2080506</v>
      </c>
      <c r="B569" s="227" t="s">
        <v>534</v>
      </c>
      <c r="C569" s="218">
        <v>495</v>
      </c>
      <c r="D569" s="218">
        <v>1063</v>
      </c>
      <c r="E569" s="353">
        <f t="shared" si="34"/>
        <v>1.147</v>
      </c>
      <c r="F569" s="187" t="str">
        <f t="shared" si="35"/>
        <v>是</v>
      </c>
      <c r="G569" s="250" t="str">
        <f t="shared" si="36"/>
        <v>项</v>
      </c>
    </row>
    <row r="570" ht="36" hidden="1" customHeight="1" spans="1:7">
      <c r="A570" s="356">
        <v>2080507</v>
      </c>
      <c r="B570" s="227" t="s">
        <v>535</v>
      </c>
      <c r="C570" s="218">
        <v>0</v>
      </c>
      <c r="D570" s="218">
        <v>0</v>
      </c>
      <c r="E570" s="353" t="str">
        <f t="shared" si="34"/>
        <v/>
      </c>
      <c r="F570" s="187" t="str">
        <f t="shared" si="35"/>
        <v>否</v>
      </c>
      <c r="G570" s="250" t="str">
        <f t="shared" si="36"/>
        <v>项</v>
      </c>
    </row>
    <row r="571" ht="36" hidden="1" customHeight="1" spans="1:7">
      <c r="A571" s="358">
        <v>2080508</v>
      </c>
      <c r="B571" s="363" t="s">
        <v>536</v>
      </c>
      <c r="C571" s="218">
        <v>0</v>
      </c>
      <c r="D571" s="218">
        <v>0</v>
      </c>
      <c r="E571" s="353" t="str">
        <f t="shared" si="34"/>
        <v/>
      </c>
      <c r="F571" s="187" t="str">
        <f t="shared" si="35"/>
        <v>否</v>
      </c>
      <c r="G571" s="250" t="str">
        <f t="shared" si="36"/>
        <v>项</v>
      </c>
    </row>
    <row r="572" ht="36" customHeight="1" spans="1:7">
      <c r="A572" s="356">
        <v>2080599</v>
      </c>
      <c r="B572" s="227" t="s">
        <v>537</v>
      </c>
      <c r="C572" s="218">
        <v>129</v>
      </c>
      <c r="D572" s="218">
        <v>117</v>
      </c>
      <c r="E572" s="353">
        <f t="shared" si="34"/>
        <v>-0.093</v>
      </c>
      <c r="F572" s="187" t="str">
        <f t="shared" si="35"/>
        <v>是</v>
      </c>
      <c r="G572" s="250" t="str">
        <f t="shared" si="36"/>
        <v>项</v>
      </c>
    </row>
    <row r="573" s="248" customFormat="1" ht="36" hidden="1" customHeight="1" spans="1:7">
      <c r="A573" s="352">
        <v>20806</v>
      </c>
      <c r="B573" s="211" t="s">
        <v>538</v>
      </c>
      <c r="C573" s="219">
        <f>SUM(C574:C576)</f>
        <v>0</v>
      </c>
      <c r="D573" s="219">
        <f>SUM(D574:D576)</f>
        <v>0</v>
      </c>
      <c r="E573" s="353" t="str">
        <f t="shared" si="34"/>
        <v/>
      </c>
      <c r="F573" s="189" t="str">
        <f t="shared" ref="F573:F636" si="37">IF(LEN(A573)=3,"是",IF(B573&lt;&gt;"",IF(SUM(C573:D573)&lt;&gt;0,"是","否"),"是"))</f>
        <v>否</v>
      </c>
      <c r="G573" s="248" t="str">
        <f t="shared" ref="G573:G636" si="38">IF(LEN(A573)=3,"类",IF(LEN(A573)=5,"款","项"))</f>
        <v>款</v>
      </c>
    </row>
    <row r="574" ht="36" hidden="1" customHeight="1" spans="1:7">
      <c r="A574" s="356">
        <v>2080601</v>
      </c>
      <c r="B574" s="227" t="s">
        <v>539</v>
      </c>
      <c r="C574" s="218">
        <v>0</v>
      </c>
      <c r="D574" s="218">
        <v>0</v>
      </c>
      <c r="E574" s="353" t="str">
        <f t="shared" si="34"/>
        <v/>
      </c>
      <c r="F574" s="187" t="str">
        <f t="shared" si="37"/>
        <v>否</v>
      </c>
      <c r="G574" s="250" t="str">
        <f t="shared" si="38"/>
        <v>项</v>
      </c>
    </row>
    <row r="575" ht="36" hidden="1" customHeight="1" spans="1:7">
      <c r="A575" s="356">
        <v>2080602</v>
      </c>
      <c r="B575" s="227" t="s">
        <v>540</v>
      </c>
      <c r="C575" s="218">
        <v>0</v>
      </c>
      <c r="D575" s="218">
        <v>0</v>
      </c>
      <c r="E575" s="353" t="str">
        <f t="shared" si="34"/>
        <v/>
      </c>
      <c r="F575" s="187" t="str">
        <f t="shared" si="37"/>
        <v>否</v>
      </c>
      <c r="G575" s="250" t="str">
        <f t="shared" si="38"/>
        <v>项</v>
      </c>
    </row>
    <row r="576" ht="36" hidden="1" customHeight="1" spans="1:7">
      <c r="A576" s="356">
        <v>2080699</v>
      </c>
      <c r="B576" s="227" t="s">
        <v>541</v>
      </c>
      <c r="C576" s="218">
        <v>0</v>
      </c>
      <c r="D576" s="218">
        <v>0</v>
      </c>
      <c r="E576" s="353" t="str">
        <f t="shared" si="34"/>
        <v/>
      </c>
      <c r="F576" s="187" t="str">
        <f t="shared" si="37"/>
        <v>否</v>
      </c>
      <c r="G576" s="250" t="str">
        <f t="shared" si="38"/>
        <v>项</v>
      </c>
    </row>
    <row r="577" s="248" customFormat="1" ht="36" hidden="1" customHeight="1" spans="1:7">
      <c r="A577" s="352">
        <v>20807</v>
      </c>
      <c r="B577" s="211" t="s">
        <v>542</v>
      </c>
      <c r="C577" s="219">
        <f>SUM(C578:C586)</f>
        <v>0</v>
      </c>
      <c r="D577" s="219">
        <f>SUM(D578:D586)</f>
        <v>0</v>
      </c>
      <c r="E577" s="353" t="str">
        <f t="shared" si="34"/>
        <v/>
      </c>
      <c r="F577" s="189" t="str">
        <f t="shared" si="37"/>
        <v>否</v>
      </c>
      <c r="G577" s="248" t="str">
        <f t="shared" si="38"/>
        <v>款</v>
      </c>
    </row>
    <row r="578" ht="36" hidden="1" customHeight="1" spans="1:7">
      <c r="A578" s="356">
        <v>2080701</v>
      </c>
      <c r="B578" s="227" t="s">
        <v>543</v>
      </c>
      <c r="C578" s="218">
        <v>0</v>
      </c>
      <c r="D578" s="218">
        <v>0</v>
      </c>
      <c r="E578" s="353" t="str">
        <f t="shared" si="34"/>
        <v/>
      </c>
      <c r="F578" s="187" t="str">
        <f t="shared" si="37"/>
        <v>否</v>
      </c>
      <c r="G578" s="250" t="str">
        <f t="shared" si="38"/>
        <v>项</v>
      </c>
    </row>
    <row r="579" ht="36" hidden="1" customHeight="1" spans="1:7">
      <c r="A579" s="356">
        <v>2080702</v>
      </c>
      <c r="B579" s="227" t="s">
        <v>544</v>
      </c>
      <c r="C579" s="218">
        <v>0</v>
      </c>
      <c r="D579" s="218">
        <v>0</v>
      </c>
      <c r="E579" s="353" t="str">
        <f t="shared" si="34"/>
        <v/>
      </c>
      <c r="F579" s="187" t="str">
        <f t="shared" si="37"/>
        <v>否</v>
      </c>
      <c r="G579" s="250" t="str">
        <f t="shared" si="38"/>
        <v>项</v>
      </c>
    </row>
    <row r="580" ht="36" hidden="1" customHeight="1" spans="1:7">
      <c r="A580" s="356">
        <v>2080704</v>
      </c>
      <c r="B580" s="227" t="s">
        <v>545</v>
      </c>
      <c r="C580" s="218">
        <v>0</v>
      </c>
      <c r="D580" s="218">
        <v>0</v>
      </c>
      <c r="E580" s="353" t="str">
        <f t="shared" si="34"/>
        <v/>
      </c>
      <c r="F580" s="187" t="str">
        <f t="shared" si="37"/>
        <v>否</v>
      </c>
      <c r="G580" s="250" t="str">
        <f t="shared" si="38"/>
        <v>项</v>
      </c>
    </row>
    <row r="581" ht="36" hidden="1" customHeight="1" spans="1:7">
      <c r="A581" s="356">
        <v>2080705</v>
      </c>
      <c r="B581" s="227" t="s">
        <v>546</v>
      </c>
      <c r="C581" s="218">
        <v>0</v>
      </c>
      <c r="D581" s="218">
        <v>0</v>
      </c>
      <c r="E581" s="353" t="str">
        <f t="shared" ref="E581:E644" si="39">IF(C581&lt;&gt;0,D581/C581-1,"")</f>
        <v/>
      </c>
      <c r="F581" s="187" t="str">
        <f t="shared" si="37"/>
        <v>否</v>
      </c>
      <c r="G581" s="250" t="str">
        <f t="shared" si="38"/>
        <v>项</v>
      </c>
    </row>
    <row r="582" ht="36" hidden="1" customHeight="1" spans="1:7">
      <c r="A582" s="356">
        <v>2080709</v>
      </c>
      <c r="B582" s="227" t="s">
        <v>547</v>
      </c>
      <c r="C582" s="218">
        <v>0</v>
      </c>
      <c r="D582" s="218">
        <v>0</v>
      </c>
      <c r="E582" s="353" t="str">
        <f t="shared" si="39"/>
        <v/>
      </c>
      <c r="F582" s="187" t="str">
        <f t="shared" si="37"/>
        <v>否</v>
      </c>
      <c r="G582" s="250" t="str">
        <f t="shared" si="38"/>
        <v>项</v>
      </c>
    </row>
    <row r="583" ht="36" hidden="1" customHeight="1" spans="1:7">
      <c r="A583" s="356">
        <v>2080711</v>
      </c>
      <c r="B583" s="227" t="s">
        <v>548</v>
      </c>
      <c r="C583" s="218">
        <v>0</v>
      </c>
      <c r="D583" s="218">
        <v>0</v>
      </c>
      <c r="E583" s="353" t="str">
        <f t="shared" si="39"/>
        <v/>
      </c>
      <c r="F583" s="187" t="str">
        <f t="shared" si="37"/>
        <v>否</v>
      </c>
      <c r="G583" s="250" t="str">
        <f t="shared" si="38"/>
        <v>项</v>
      </c>
    </row>
    <row r="584" ht="36" hidden="1" customHeight="1" spans="1:7">
      <c r="A584" s="356">
        <v>2080712</v>
      </c>
      <c r="B584" s="227" t="s">
        <v>549</v>
      </c>
      <c r="C584" s="218">
        <v>0</v>
      </c>
      <c r="D584" s="218">
        <v>0</v>
      </c>
      <c r="E584" s="353" t="str">
        <f t="shared" si="39"/>
        <v/>
      </c>
      <c r="F584" s="187" t="str">
        <f t="shared" si="37"/>
        <v>否</v>
      </c>
      <c r="G584" s="250" t="str">
        <f t="shared" si="38"/>
        <v>项</v>
      </c>
    </row>
    <row r="585" ht="36" hidden="1" customHeight="1" spans="1:7">
      <c r="A585" s="356">
        <v>2080713</v>
      </c>
      <c r="B585" s="227" t="s">
        <v>550</v>
      </c>
      <c r="C585" s="218">
        <v>0</v>
      </c>
      <c r="D585" s="218">
        <v>0</v>
      </c>
      <c r="E585" s="353" t="str">
        <f t="shared" si="39"/>
        <v/>
      </c>
      <c r="F585" s="187" t="str">
        <f t="shared" si="37"/>
        <v>否</v>
      </c>
      <c r="G585" s="250" t="str">
        <f t="shared" si="38"/>
        <v>项</v>
      </c>
    </row>
    <row r="586" ht="36" hidden="1" customHeight="1" spans="1:7">
      <c r="A586" s="356">
        <v>2080799</v>
      </c>
      <c r="B586" s="227" t="s">
        <v>551</v>
      </c>
      <c r="C586" s="218">
        <v>0</v>
      </c>
      <c r="D586" s="218">
        <v>0</v>
      </c>
      <c r="E586" s="353" t="str">
        <f t="shared" si="39"/>
        <v/>
      </c>
      <c r="F586" s="187" t="str">
        <f t="shared" si="37"/>
        <v>否</v>
      </c>
      <c r="G586" s="250" t="str">
        <f t="shared" si="38"/>
        <v>项</v>
      </c>
    </row>
    <row r="587" s="248" customFormat="1" ht="36" customHeight="1" spans="1:7">
      <c r="A587" s="352">
        <v>20808</v>
      </c>
      <c r="B587" s="211" t="s">
        <v>552</v>
      </c>
      <c r="C587" s="219">
        <f>SUM(C588:C596)</f>
        <v>330</v>
      </c>
      <c r="D587" s="219">
        <f>SUM(D588:D596)</f>
        <v>691</v>
      </c>
      <c r="E587" s="353">
        <f t="shared" si="39"/>
        <v>1.094</v>
      </c>
      <c r="F587" s="189" t="str">
        <f t="shared" si="37"/>
        <v>是</v>
      </c>
      <c r="G587" s="248" t="str">
        <f t="shared" si="38"/>
        <v>款</v>
      </c>
    </row>
    <row r="588" ht="36" customHeight="1" spans="1:7">
      <c r="A588" s="356">
        <v>2080801</v>
      </c>
      <c r="B588" s="227" t="s">
        <v>553</v>
      </c>
      <c r="C588" s="218">
        <v>328</v>
      </c>
      <c r="D588" s="218">
        <v>335</v>
      </c>
      <c r="E588" s="353">
        <f t="shared" si="39"/>
        <v>0.021</v>
      </c>
      <c r="F588" s="187" t="str">
        <f t="shared" si="37"/>
        <v>是</v>
      </c>
      <c r="G588" s="250" t="str">
        <f t="shared" si="38"/>
        <v>项</v>
      </c>
    </row>
    <row r="589" ht="36" hidden="1" customHeight="1" spans="1:7">
      <c r="A589" s="356">
        <v>2080802</v>
      </c>
      <c r="B589" s="227" t="s">
        <v>554</v>
      </c>
      <c r="C589" s="218">
        <v>0</v>
      </c>
      <c r="D589" s="218">
        <v>0</v>
      </c>
      <c r="E589" s="353" t="str">
        <f t="shared" si="39"/>
        <v/>
      </c>
      <c r="F589" s="187" t="str">
        <f t="shared" si="37"/>
        <v>否</v>
      </c>
      <c r="G589" s="250" t="str">
        <f t="shared" si="38"/>
        <v>项</v>
      </c>
    </row>
    <row r="590" ht="36" hidden="1" customHeight="1" spans="1:7">
      <c r="A590" s="356">
        <v>2080803</v>
      </c>
      <c r="B590" s="227" t="s">
        <v>555</v>
      </c>
      <c r="C590" s="218">
        <v>0</v>
      </c>
      <c r="D590" s="218">
        <v>0</v>
      </c>
      <c r="E590" s="353" t="str">
        <f t="shared" si="39"/>
        <v/>
      </c>
      <c r="F590" s="187" t="str">
        <f t="shared" si="37"/>
        <v>否</v>
      </c>
      <c r="G590" s="250" t="str">
        <f t="shared" si="38"/>
        <v>项</v>
      </c>
    </row>
    <row r="591" s="346" customFormat="1" ht="36" hidden="1" customHeight="1" spans="1:7">
      <c r="A591" s="356">
        <v>2080804</v>
      </c>
      <c r="B591" s="227" t="s">
        <v>1604</v>
      </c>
      <c r="C591" s="218">
        <v>0</v>
      </c>
      <c r="D591" s="218">
        <v>0</v>
      </c>
      <c r="E591" s="353" t="str">
        <f t="shared" si="39"/>
        <v/>
      </c>
      <c r="F591" s="187" t="str">
        <f t="shared" si="37"/>
        <v>否</v>
      </c>
      <c r="G591" s="250" t="str">
        <f t="shared" si="38"/>
        <v>项</v>
      </c>
    </row>
    <row r="592" ht="36" customHeight="1" spans="1:7">
      <c r="A592" s="356">
        <v>2080805</v>
      </c>
      <c r="B592" s="227" t="s">
        <v>557</v>
      </c>
      <c r="C592" s="218">
        <v>0</v>
      </c>
      <c r="D592" s="218">
        <v>221</v>
      </c>
      <c r="E592" s="353" t="str">
        <f t="shared" si="39"/>
        <v/>
      </c>
      <c r="F592" s="187" t="str">
        <f t="shared" si="37"/>
        <v>是</v>
      </c>
      <c r="G592" s="250" t="str">
        <f t="shared" si="38"/>
        <v>项</v>
      </c>
    </row>
    <row r="593" ht="36" hidden="1" customHeight="1" spans="1:7">
      <c r="A593" s="356">
        <v>2080806</v>
      </c>
      <c r="B593" s="227" t="s">
        <v>558</v>
      </c>
      <c r="C593" s="218">
        <v>0</v>
      </c>
      <c r="D593" s="218">
        <v>0</v>
      </c>
      <c r="E593" s="353" t="str">
        <f t="shared" si="39"/>
        <v/>
      </c>
      <c r="F593" s="187" t="str">
        <f t="shared" si="37"/>
        <v>否</v>
      </c>
      <c r="G593" s="250" t="str">
        <f t="shared" si="38"/>
        <v>项</v>
      </c>
    </row>
    <row r="594" ht="36" hidden="1" customHeight="1" spans="1:7">
      <c r="A594" s="356">
        <v>2080807</v>
      </c>
      <c r="B594" s="357" t="s">
        <v>1605</v>
      </c>
      <c r="C594" s="218"/>
      <c r="D594" s="218">
        <v>0</v>
      </c>
      <c r="E594" s="353" t="str">
        <f t="shared" si="39"/>
        <v/>
      </c>
      <c r="F594" s="187" t="str">
        <f t="shared" si="37"/>
        <v>否</v>
      </c>
      <c r="G594" s="250" t="str">
        <f t="shared" si="38"/>
        <v>项</v>
      </c>
    </row>
    <row r="595" ht="36" customHeight="1" spans="1:7">
      <c r="A595" s="356">
        <v>2080808</v>
      </c>
      <c r="B595" s="357" t="s">
        <v>1606</v>
      </c>
      <c r="C595" s="218"/>
      <c r="D595" s="218">
        <v>2</v>
      </c>
      <c r="E595" s="353" t="str">
        <f t="shared" si="39"/>
        <v/>
      </c>
      <c r="F595" s="187" t="str">
        <f t="shared" si="37"/>
        <v>是</v>
      </c>
      <c r="G595" s="250" t="str">
        <f t="shared" si="38"/>
        <v>项</v>
      </c>
    </row>
    <row r="596" ht="36" customHeight="1" spans="1:7">
      <c r="A596" s="356">
        <v>2080899</v>
      </c>
      <c r="B596" s="227" t="s">
        <v>559</v>
      </c>
      <c r="C596" s="218">
        <v>2</v>
      </c>
      <c r="D596" s="218">
        <v>133</v>
      </c>
      <c r="E596" s="353">
        <f t="shared" si="39"/>
        <v>65.5</v>
      </c>
      <c r="F596" s="187" t="str">
        <f t="shared" si="37"/>
        <v>是</v>
      </c>
      <c r="G596" s="250" t="str">
        <f t="shared" si="38"/>
        <v>项</v>
      </c>
    </row>
    <row r="597" s="248" customFormat="1" ht="36" customHeight="1" spans="1:7">
      <c r="A597" s="352">
        <v>20809</v>
      </c>
      <c r="B597" s="211" t="s">
        <v>560</v>
      </c>
      <c r="C597" s="219">
        <f>SUM(C598:C603)</f>
        <v>0</v>
      </c>
      <c r="D597" s="219">
        <f>SUM(D598:D603)</f>
        <v>124</v>
      </c>
      <c r="E597" s="353" t="str">
        <f t="shared" si="39"/>
        <v/>
      </c>
      <c r="F597" s="189" t="str">
        <f t="shared" si="37"/>
        <v>是</v>
      </c>
      <c r="G597" s="248" t="str">
        <f t="shared" si="38"/>
        <v>款</v>
      </c>
    </row>
    <row r="598" s="346" customFormat="1" ht="36" customHeight="1" spans="1:7">
      <c r="A598" s="356">
        <v>2080901</v>
      </c>
      <c r="B598" s="227" t="s">
        <v>561</v>
      </c>
      <c r="C598" s="218">
        <v>0</v>
      </c>
      <c r="D598" s="218">
        <v>51</v>
      </c>
      <c r="E598" s="353" t="str">
        <f t="shared" si="39"/>
        <v/>
      </c>
      <c r="F598" s="187" t="str">
        <f t="shared" si="37"/>
        <v>是</v>
      </c>
      <c r="G598" s="250" t="str">
        <f t="shared" si="38"/>
        <v>项</v>
      </c>
    </row>
    <row r="599" ht="36" hidden="1" customHeight="1" spans="1:7">
      <c r="A599" s="356">
        <v>2080902</v>
      </c>
      <c r="B599" s="227" t="s">
        <v>562</v>
      </c>
      <c r="C599" s="218">
        <v>0</v>
      </c>
      <c r="D599" s="218">
        <v>0</v>
      </c>
      <c r="E599" s="353" t="str">
        <f t="shared" si="39"/>
        <v/>
      </c>
      <c r="F599" s="187" t="str">
        <f t="shared" si="37"/>
        <v>否</v>
      </c>
      <c r="G599" s="250" t="str">
        <f t="shared" si="38"/>
        <v>项</v>
      </c>
    </row>
    <row r="600" ht="36" hidden="1" customHeight="1" spans="1:7">
      <c r="A600" s="356">
        <v>2080903</v>
      </c>
      <c r="B600" s="227" t="s">
        <v>563</v>
      </c>
      <c r="C600" s="218">
        <v>0</v>
      </c>
      <c r="D600" s="218">
        <v>0</v>
      </c>
      <c r="E600" s="353" t="str">
        <f t="shared" si="39"/>
        <v/>
      </c>
      <c r="F600" s="187" t="str">
        <f t="shared" si="37"/>
        <v>否</v>
      </c>
      <c r="G600" s="250" t="str">
        <f t="shared" si="38"/>
        <v>项</v>
      </c>
    </row>
    <row r="601" ht="36" hidden="1" customHeight="1" spans="1:7">
      <c r="A601" s="356">
        <v>2080904</v>
      </c>
      <c r="B601" s="227" t="s">
        <v>564</v>
      </c>
      <c r="C601" s="218">
        <v>0</v>
      </c>
      <c r="D601" s="218">
        <v>0</v>
      </c>
      <c r="E601" s="353" t="str">
        <f t="shared" si="39"/>
        <v/>
      </c>
      <c r="F601" s="187" t="str">
        <f t="shared" si="37"/>
        <v>否</v>
      </c>
      <c r="G601" s="250" t="str">
        <f t="shared" si="38"/>
        <v>项</v>
      </c>
    </row>
    <row r="602" ht="36" hidden="1" customHeight="1" spans="1:7">
      <c r="A602" s="356">
        <v>2080905</v>
      </c>
      <c r="B602" s="227" t="s">
        <v>565</v>
      </c>
      <c r="C602" s="218">
        <v>0</v>
      </c>
      <c r="D602" s="218">
        <v>0</v>
      </c>
      <c r="E602" s="353" t="str">
        <f t="shared" si="39"/>
        <v/>
      </c>
      <c r="F602" s="187" t="str">
        <f t="shared" si="37"/>
        <v>否</v>
      </c>
      <c r="G602" s="250" t="str">
        <f t="shared" si="38"/>
        <v>项</v>
      </c>
    </row>
    <row r="603" ht="36" customHeight="1" spans="1:7">
      <c r="A603" s="356">
        <v>2080999</v>
      </c>
      <c r="B603" s="227" t="s">
        <v>566</v>
      </c>
      <c r="C603" s="218">
        <v>0</v>
      </c>
      <c r="D603" s="218">
        <v>73</v>
      </c>
      <c r="E603" s="353" t="str">
        <f t="shared" si="39"/>
        <v/>
      </c>
      <c r="F603" s="187" t="str">
        <f t="shared" si="37"/>
        <v>是</v>
      </c>
      <c r="G603" s="250" t="str">
        <f t="shared" si="38"/>
        <v>项</v>
      </c>
    </row>
    <row r="604" s="248" customFormat="1" ht="36" customHeight="1" spans="1:7">
      <c r="A604" s="352">
        <v>20810</v>
      </c>
      <c r="B604" s="211" t="s">
        <v>567</v>
      </c>
      <c r="C604" s="219">
        <f>SUM(C605:C611)</f>
        <v>348</v>
      </c>
      <c r="D604" s="219">
        <f>SUM(D605:D611)</f>
        <v>335</v>
      </c>
      <c r="E604" s="353">
        <f t="shared" si="39"/>
        <v>-0.037</v>
      </c>
      <c r="F604" s="189" t="str">
        <f t="shared" si="37"/>
        <v>是</v>
      </c>
      <c r="G604" s="248" t="str">
        <f t="shared" si="38"/>
        <v>款</v>
      </c>
    </row>
    <row r="605" ht="36" customHeight="1" spans="1:7">
      <c r="A605" s="356">
        <v>2081001</v>
      </c>
      <c r="B605" s="227" t="s">
        <v>568</v>
      </c>
      <c r="C605" s="218">
        <v>16</v>
      </c>
      <c r="D605" s="218">
        <v>17</v>
      </c>
      <c r="E605" s="353">
        <f t="shared" si="39"/>
        <v>0.063</v>
      </c>
      <c r="F605" s="187" t="str">
        <f t="shared" si="37"/>
        <v>是</v>
      </c>
      <c r="G605" s="250" t="str">
        <f t="shared" si="38"/>
        <v>项</v>
      </c>
    </row>
    <row r="606" ht="36" customHeight="1" spans="1:7">
      <c r="A606" s="356">
        <v>2081002</v>
      </c>
      <c r="B606" s="227" t="s">
        <v>569</v>
      </c>
      <c r="C606" s="218">
        <v>332</v>
      </c>
      <c r="D606" s="218">
        <v>303</v>
      </c>
      <c r="E606" s="353">
        <f t="shared" si="39"/>
        <v>-0.087</v>
      </c>
      <c r="F606" s="187" t="str">
        <f t="shared" si="37"/>
        <v>是</v>
      </c>
      <c r="G606" s="250" t="str">
        <f t="shared" si="38"/>
        <v>项</v>
      </c>
    </row>
    <row r="607" ht="36" hidden="1" customHeight="1" spans="1:7">
      <c r="A607" s="356">
        <v>2081003</v>
      </c>
      <c r="B607" s="227" t="s">
        <v>570</v>
      </c>
      <c r="C607" s="218">
        <v>0</v>
      </c>
      <c r="D607" s="218">
        <v>0</v>
      </c>
      <c r="E607" s="353" t="str">
        <f t="shared" si="39"/>
        <v/>
      </c>
      <c r="F607" s="187" t="str">
        <f t="shared" si="37"/>
        <v>否</v>
      </c>
      <c r="G607" s="250" t="str">
        <f t="shared" si="38"/>
        <v>项</v>
      </c>
    </row>
    <row r="608" ht="36" customHeight="1" spans="1:7">
      <c r="A608" s="356">
        <v>2081004</v>
      </c>
      <c r="B608" s="227" t="s">
        <v>571</v>
      </c>
      <c r="C608" s="218">
        <v>0</v>
      </c>
      <c r="D608" s="218">
        <v>15</v>
      </c>
      <c r="E608" s="353" t="str">
        <f t="shared" si="39"/>
        <v/>
      </c>
      <c r="F608" s="187" t="str">
        <f t="shared" si="37"/>
        <v>是</v>
      </c>
      <c r="G608" s="250" t="str">
        <f t="shared" si="38"/>
        <v>项</v>
      </c>
    </row>
    <row r="609" ht="36" hidden="1" customHeight="1" spans="1:7">
      <c r="A609" s="356">
        <v>2081005</v>
      </c>
      <c r="B609" s="227" t="s">
        <v>572</v>
      </c>
      <c r="C609" s="218">
        <v>0</v>
      </c>
      <c r="D609" s="218">
        <v>0</v>
      </c>
      <c r="E609" s="353" t="str">
        <f t="shared" si="39"/>
        <v/>
      </c>
      <c r="F609" s="187" t="str">
        <f t="shared" si="37"/>
        <v>否</v>
      </c>
      <c r="G609" s="250" t="str">
        <f t="shared" si="38"/>
        <v>项</v>
      </c>
    </row>
    <row r="610" ht="36" hidden="1" customHeight="1" spans="1:7">
      <c r="A610" s="356">
        <v>2081006</v>
      </c>
      <c r="B610" s="227" t="s">
        <v>573</v>
      </c>
      <c r="C610" s="218">
        <v>0</v>
      </c>
      <c r="D610" s="218">
        <v>0</v>
      </c>
      <c r="E610" s="353" t="str">
        <f t="shared" si="39"/>
        <v/>
      </c>
      <c r="F610" s="187" t="str">
        <f t="shared" si="37"/>
        <v>否</v>
      </c>
      <c r="G610" s="250" t="str">
        <f t="shared" si="38"/>
        <v>项</v>
      </c>
    </row>
    <row r="611" ht="36" hidden="1" customHeight="1" spans="1:7">
      <c r="A611" s="356">
        <v>2081099</v>
      </c>
      <c r="B611" s="227" t="s">
        <v>574</v>
      </c>
      <c r="C611" s="218">
        <v>0</v>
      </c>
      <c r="D611" s="218">
        <v>0</v>
      </c>
      <c r="E611" s="353" t="str">
        <f t="shared" si="39"/>
        <v/>
      </c>
      <c r="F611" s="187" t="str">
        <f t="shared" si="37"/>
        <v>否</v>
      </c>
      <c r="G611" s="250" t="str">
        <f t="shared" si="38"/>
        <v>项</v>
      </c>
    </row>
    <row r="612" s="248" customFormat="1" ht="36" customHeight="1" spans="1:7">
      <c r="A612" s="352">
        <v>20811</v>
      </c>
      <c r="B612" s="211" t="s">
        <v>575</v>
      </c>
      <c r="C612" s="219">
        <f>SUM(C613:C620)</f>
        <v>1133</v>
      </c>
      <c r="D612" s="219">
        <f>SUM(D613:D620)</f>
        <v>1029</v>
      </c>
      <c r="E612" s="353">
        <f t="shared" si="39"/>
        <v>-0.092</v>
      </c>
      <c r="F612" s="189" t="str">
        <f t="shared" si="37"/>
        <v>是</v>
      </c>
      <c r="G612" s="248" t="str">
        <f t="shared" si="38"/>
        <v>款</v>
      </c>
    </row>
    <row r="613" ht="36" customHeight="1" spans="1:7">
      <c r="A613" s="356">
        <v>2081101</v>
      </c>
      <c r="B613" s="227" t="s">
        <v>138</v>
      </c>
      <c r="C613" s="218">
        <v>148</v>
      </c>
      <c r="D613" s="218">
        <v>152</v>
      </c>
      <c r="E613" s="353">
        <f t="shared" si="39"/>
        <v>0.027</v>
      </c>
      <c r="F613" s="187" t="str">
        <f t="shared" si="37"/>
        <v>是</v>
      </c>
      <c r="G613" s="250" t="str">
        <f t="shared" si="38"/>
        <v>项</v>
      </c>
    </row>
    <row r="614" ht="36" hidden="1" customHeight="1" spans="1:7">
      <c r="A614" s="356">
        <v>2081102</v>
      </c>
      <c r="B614" s="227" t="s">
        <v>139</v>
      </c>
      <c r="C614" s="218">
        <v>0</v>
      </c>
      <c r="D614" s="218">
        <v>0</v>
      </c>
      <c r="E614" s="353" t="str">
        <f t="shared" si="39"/>
        <v/>
      </c>
      <c r="F614" s="187" t="str">
        <f t="shared" si="37"/>
        <v>否</v>
      </c>
      <c r="G614" s="250" t="str">
        <f t="shared" si="38"/>
        <v>项</v>
      </c>
    </row>
    <row r="615" ht="36" hidden="1" customHeight="1" spans="1:7">
      <c r="A615" s="356">
        <v>2081103</v>
      </c>
      <c r="B615" s="227" t="s">
        <v>140</v>
      </c>
      <c r="C615" s="218">
        <v>0</v>
      </c>
      <c r="D615" s="218">
        <v>0</v>
      </c>
      <c r="E615" s="353" t="str">
        <f t="shared" si="39"/>
        <v/>
      </c>
      <c r="F615" s="187" t="str">
        <f t="shared" si="37"/>
        <v>否</v>
      </c>
      <c r="G615" s="250" t="str">
        <f t="shared" si="38"/>
        <v>项</v>
      </c>
    </row>
    <row r="616" ht="36" hidden="1" customHeight="1" spans="1:7">
      <c r="A616" s="356">
        <v>2081104</v>
      </c>
      <c r="B616" s="227" t="s">
        <v>576</v>
      </c>
      <c r="C616" s="218">
        <v>0</v>
      </c>
      <c r="D616" s="218">
        <v>0</v>
      </c>
      <c r="E616" s="353" t="str">
        <f t="shared" si="39"/>
        <v/>
      </c>
      <c r="F616" s="187" t="str">
        <f t="shared" si="37"/>
        <v>否</v>
      </c>
      <c r="G616" s="250" t="str">
        <f t="shared" si="38"/>
        <v>项</v>
      </c>
    </row>
    <row r="617" ht="36" customHeight="1" spans="1:7">
      <c r="A617" s="356">
        <v>2081105</v>
      </c>
      <c r="B617" s="357" t="s">
        <v>1607</v>
      </c>
      <c r="C617" s="218">
        <v>175</v>
      </c>
      <c r="D617" s="218">
        <v>35</v>
      </c>
      <c r="E617" s="353">
        <f t="shared" si="39"/>
        <v>-0.8</v>
      </c>
      <c r="F617" s="187" t="str">
        <f t="shared" si="37"/>
        <v>是</v>
      </c>
      <c r="G617" s="250" t="str">
        <f t="shared" si="38"/>
        <v>项</v>
      </c>
    </row>
    <row r="618" ht="36" hidden="1" customHeight="1" spans="1:7">
      <c r="A618" s="356">
        <v>2081106</v>
      </c>
      <c r="B618" s="227" t="s">
        <v>578</v>
      </c>
      <c r="C618" s="218">
        <v>0</v>
      </c>
      <c r="D618" s="218">
        <v>0</v>
      </c>
      <c r="E618" s="353" t="str">
        <f t="shared" si="39"/>
        <v/>
      </c>
      <c r="F618" s="187" t="str">
        <f t="shared" si="37"/>
        <v>否</v>
      </c>
      <c r="G618" s="250" t="str">
        <f t="shared" si="38"/>
        <v>项</v>
      </c>
    </row>
    <row r="619" ht="36" customHeight="1" spans="1:7">
      <c r="A619" s="356">
        <v>2081107</v>
      </c>
      <c r="B619" s="227" t="s">
        <v>579</v>
      </c>
      <c r="C619" s="218">
        <v>810</v>
      </c>
      <c r="D619" s="218">
        <v>842</v>
      </c>
      <c r="E619" s="353">
        <f t="shared" si="39"/>
        <v>0.04</v>
      </c>
      <c r="F619" s="187" t="str">
        <f t="shared" si="37"/>
        <v>是</v>
      </c>
      <c r="G619" s="250" t="str">
        <f t="shared" si="38"/>
        <v>项</v>
      </c>
    </row>
    <row r="620" ht="36" hidden="1" customHeight="1" spans="1:7">
      <c r="A620" s="356">
        <v>2081199</v>
      </c>
      <c r="B620" s="227" t="s">
        <v>580</v>
      </c>
      <c r="C620" s="218">
        <v>0</v>
      </c>
      <c r="D620" s="218">
        <v>0</v>
      </c>
      <c r="E620" s="353" t="str">
        <f t="shared" si="39"/>
        <v/>
      </c>
      <c r="F620" s="187" t="str">
        <f t="shared" si="37"/>
        <v>否</v>
      </c>
      <c r="G620" s="250" t="str">
        <f t="shared" si="38"/>
        <v>项</v>
      </c>
    </row>
    <row r="621" s="248" customFormat="1" ht="36" customHeight="1" spans="1:7">
      <c r="A621" s="352">
        <v>20816</v>
      </c>
      <c r="B621" s="211" t="s">
        <v>581</v>
      </c>
      <c r="C621" s="219">
        <f>SUM(C622:C625)</f>
        <v>28</v>
      </c>
      <c r="D621" s="219">
        <f>SUM(D622:D625)</f>
        <v>48</v>
      </c>
      <c r="E621" s="353">
        <f t="shared" si="39"/>
        <v>0.714</v>
      </c>
      <c r="F621" s="189" t="str">
        <f t="shared" si="37"/>
        <v>是</v>
      </c>
      <c r="G621" s="248" t="str">
        <f t="shared" si="38"/>
        <v>款</v>
      </c>
    </row>
    <row r="622" ht="36" hidden="1" customHeight="1" spans="1:7">
      <c r="A622" s="356">
        <v>2081601</v>
      </c>
      <c r="B622" s="227" t="s">
        <v>138</v>
      </c>
      <c r="C622" s="218">
        <v>0</v>
      </c>
      <c r="D622" s="218">
        <v>0</v>
      </c>
      <c r="E622" s="353" t="str">
        <f t="shared" si="39"/>
        <v/>
      </c>
      <c r="F622" s="187" t="str">
        <f t="shared" si="37"/>
        <v>否</v>
      </c>
      <c r="G622" s="250" t="str">
        <f t="shared" si="38"/>
        <v>项</v>
      </c>
    </row>
    <row r="623" ht="36" hidden="1" customHeight="1" spans="1:7">
      <c r="A623" s="356">
        <v>2081602</v>
      </c>
      <c r="B623" s="227" t="s">
        <v>139</v>
      </c>
      <c r="C623" s="218">
        <v>0</v>
      </c>
      <c r="D623" s="218">
        <v>0</v>
      </c>
      <c r="E623" s="353" t="str">
        <f t="shared" si="39"/>
        <v/>
      </c>
      <c r="F623" s="187" t="str">
        <f t="shared" si="37"/>
        <v>否</v>
      </c>
      <c r="G623" s="250" t="str">
        <f t="shared" si="38"/>
        <v>项</v>
      </c>
    </row>
    <row r="624" ht="36" hidden="1" customHeight="1" spans="1:7">
      <c r="A624" s="356">
        <v>2081603</v>
      </c>
      <c r="B624" s="227" t="s">
        <v>140</v>
      </c>
      <c r="C624" s="218">
        <v>0</v>
      </c>
      <c r="D624" s="218">
        <v>0</v>
      </c>
      <c r="E624" s="353" t="str">
        <f t="shared" si="39"/>
        <v/>
      </c>
      <c r="F624" s="187" t="str">
        <f t="shared" si="37"/>
        <v>否</v>
      </c>
      <c r="G624" s="250" t="str">
        <f t="shared" si="38"/>
        <v>项</v>
      </c>
    </row>
    <row r="625" ht="36" customHeight="1" spans="1:7">
      <c r="A625" s="356">
        <v>2081699</v>
      </c>
      <c r="B625" s="227" t="s">
        <v>582</v>
      </c>
      <c r="C625" s="218">
        <v>28</v>
      </c>
      <c r="D625" s="218">
        <v>48</v>
      </c>
      <c r="E625" s="353">
        <f t="shared" si="39"/>
        <v>0.714</v>
      </c>
      <c r="F625" s="187" t="str">
        <f t="shared" si="37"/>
        <v>是</v>
      </c>
      <c r="G625" s="250" t="str">
        <f t="shared" si="38"/>
        <v>项</v>
      </c>
    </row>
    <row r="626" s="248" customFormat="1" ht="36" customHeight="1" spans="1:7">
      <c r="A626" s="352">
        <v>20819</v>
      </c>
      <c r="B626" s="211" t="s">
        <v>583</v>
      </c>
      <c r="C626" s="219">
        <f>SUM(C627:C628)</f>
        <v>984</v>
      </c>
      <c r="D626" s="219">
        <f>SUM(D627:D628)</f>
        <v>897</v>
      </c>
      <c r="E626" s="353">
        <f t="shared" si="39"/>
        <v>-0.088</v>
      </c>
      <c r="F626" s="189" t="str">
        <f t="shared" si="37"/>
        <v>是</v>
      </c>
      <c r="G626" s="248" t="str">
        <f t="shared" si="38"/>
        <v>款</v>
      </c>
    </row>
    <row r="627" ht="36" customHeight="1" spans="1:7">
      <c r="A627" s="356">
        <v>2081901</v>
      </c>
      <c r="B627" s="227" t="s">
        <v>584</v>
      </c>
      <c r="C627" s="218">
        <v>379</v>
      </c>
      <c r="D627" s="218">
        <v>331</v>
      </c>
      <c r="E627" s="353">
        <f t="shared" si="39"/>
        <v>-0.127</v>
      </c>
      <c r="F627" s="187" t="str">
        <f t="shared" si="37"/>
        <v>是</v>
      </c>
      <c r="G627" s="250" t="str">
        <f t="shared" si="38"/>
        <v>项</v>
      </c>
    </row>
    <row r="628" ht="36" customHeight="1" spans="1:7">
      <c r="A628" s="356">
        <v>2081902</v>
      </c>
      <c r="B628" s="227" t="s">
        <v>585</v>
      </c>
      <c r="C628" s="218">
        <v>605</v>
      </c>
      <c r="D628" s="218">
        <v>566</v>
      </c>
      <c r="E628" s="353">
        <f t="shared" si="39"/>
        <v>-0.064</v>
      </c>
      <c r="F628" s="187" t="str">
        <f t="shared" si="37"/>
        <v>是</v>
      </c>
      <c r="G628" s="250" t="str">
        <f t="shared" si="38"/>
        <v>项</v>
      </c>
    </row>
    <row r="629" s="248" customFormat="1" ht="36" customHeight="1" spans="1:7">
      <c r="A629" s="352">
        <v>20820</v>
      </c>
      <c r="B629" s="211" t="s">
        <v>586</v>
      </c>
      <c r="C629" s="219">
        <f>SUM(C630:C631)</f>
        <v>4</v>
      </c>
      <c r="D629" s="219">
        <f>SUM(D630:D631)</f>
        <v>4</v>
      </c>
      <c r="E629" s="353">
        <f t="shared" si="39"/>
        <v>0</v>
      </c>
      <c r="F629" s="189" t="str">
        <f t="shared" si="37"/>
        <v>是</v>
      </c>
      <c r="G629" s="248" t="str">
        <f t="shared" si="38"/>
        <v>款</v>
      </c>
    </row>
    <row r="630" ht="36" customHeight="1" spans="1:7">
      <c r="A630" s="356">
        <v>2082001</v>
      </c>
      <c r="B630" s="227" t="s">
        <v>587</v>
      </c>
      <c r="C630" s="218">
        <v>2</v>
      </c>
      <c r="D630" s="218">
        <v>2</v>
      </c>
      <c r="E630" s="353">
        <f t="shared" si="39"/>
        <v>0</v>
      </c>
      <c r="F630" s="187" t="str">
        <f t="shared" si="37"/>
        <v>是</v>
      </c>
      <c r="G630" s="250" t="str">
        <f t="shared" si="38"/>
        <v>项</v>
      </c>
    </row>
    <row r="631" ht="36" customHeight="1" spans="1:7">
      <c r="A631" s="356">
        <v>2082002</v>
      </c>
      <c r="B631" s="227" t="s">
        <v>588</v>
      </c>
      <c r="C631" s="218">
        <v>2</v>
      </c>
      <c r="D631" s="218">
        <v>2</v>
      </c>
      <c r="E631" s="353">
        <f t="shared" si="39"/>
        <v>0</v>
      </c>
      <c r="F631" s="187" t="str">
        <f t="shared" si="37"/>
        <v>是</v>
      </c>
      <c r="G631" s="250" t="str">
        <f t="shared" si="38"/>
        <v>项</v>
      </c>
    </row>
    <row r="632" s="248" customFormat="1" ht="36" customHeight="1" spans="1:7">
      <c r="A632" s="352">
        <v>20821</v>
      </c>
      <c r="B632" s="211" t="s">
        <v>589</v>
      </c>
      <c r="C632" s="219">
        <f>SUM(C633:C634)</f>
        <v>1198</v>
      </c>
      <c r="D632" s="219">
        <f>SUM(D633:D634)</f>
        <v>188</v>
      </c>
      <c r="E632" s="353">
        <f t="shared" si="39"/>
        <v>-0.843</v>
      </c>
      <c r="F632" s="189" t="str">
        <f t="shared" si="37"/>
        <v>是</v>
      </c>
      <c r="G632" s="248" t="str">
        <f t="shared" si="38"/>
        <v>款</v>
      </c>
    </row>
    <row r="633" ht="36" customHeight="1" spans="1:7">
      <c r="A633" s="356">
        <v>2082101</v>
      </c>
      <c r="B633" s="227" t="s">
        <v>590</v>
      </c>
      <c r="C633" s="218">
        <v>292</v>
      </c>
      <c r="D633" s="218">
        <v>50</v>
      </c>
      <c r="E633" s="353">
        <f t="shared" si="39"/>
        <v>-0.829</v>
      </c>
      <c r="F633" s="187" t="str">
        <f t="shared" si="37"/>
        <v>是</v>
      </c>
      <c r="G633" s="250" t="str">
        <f t="shared" si="38"/>
        <v>项</v>
      </c>
    </row>
    <row r="634" ht="36" customHeight="1" spans="1:7">
      <c r="A634" s="356">
        <v>2082102</v>
      </c>
      <c r="B634" s="227" t="s">
        <v>591</v>
      </c>
      <c r="C634" s="218">
        <v>906</v>
      </c>
      <c r="D634" s="218">
        <v>138</v>
      </c>
      <c r="E634" s="353">
        <f t="shared" si="39"/>
        <v>-0.848</v>
      </c>
      <c r="F634" s="187" t="str">
        <f t="shared" si="37"/>
        <v>是</v>
      </c>
      <c r="G634" s="250" t="str">
        <f t="shared" si="38"/>
        <v>项</v>
      </c>
    </row>
    <row r="635" s="248" customFormat="1" ht="36" hidden="1" customHeight="1" spans="1:7">
      <c r="A635" s="352">
        <v>20824</v>
      </c>
      <c r="B635" s="211" t="s">
        <v>592</v>
      </c>
      <c r="C635" s="219">
        <f>SUM(C636:C637)</f>
        <v>0</v>
      </c>
      <c r="D635" s="219">
        <f>SUM(D636:D637)</f>
        <v>0</v>
      </c>
      <c r="E635" s="353" t="str">
        <f t="shared" si="39"/>
        <v/>
      </c>
      <c r="F635" s="189" t="str">
        <f t="shared" si="37"/>
        <v>否</v>
      </c>
      <c r="G635" s="248" t="str">
        <f t="shared" si="38"/>
        <v>款</v>
      </c>
    </row>
    <row r="636" ht="36" hidden="1" customHeight="1" spans="1:7">
      <c r="A636" s="356">
        <v>2082401</v>
      </c>
      <c r="B636" s="227" t="s">
        <v>593</v>
      </c>
      <c r="C636" s="218">
        <v>0</v>
      </c>
      <c r="D636" s="218">
        <v>0</v>
      </c>
      <c r="E636" s="353" t="str">
        <f t="shared" si="39"/>
        <v/>
      </c>
      <c r="F636" s="187" t="str">
        <f t="shared" si="37"/>
        <v>否</v>
      </c>
      <c r="G636" s="250" t="str">
        <f t="shared" si="38"/>
        <v>项</v>
      </c>
    </row>
    <row r="637" ht="36" hidden="1" customHeight="1" spans="1:7">
      <c r="A637" s="356">
        <v>2082402</v>
      </c>
      <c r="B637" s="227" t="s">
        <v>594</v>
      </c>
      <c r="C637" s="218">
        <v>0</v>
      </c>
      <c r="D637" s="218">
        <v>0</v>
      </c>
      <c r="E637" s="353" t="str">
        <f t="shared" si="39"/>
        <v/>
      </c>
      <c r="F637" s="187" t="str">
        <f t="shared" ref="F637:F662" si="40">IF(LEN(A637)=3,"是",IF(B637&lt;&gt;"",IF(SUM(C637:D637)&lt;&gt;0,"是","否"),"是"))</f>
        <v>否</v>
      </c>
      <c r="G637" s="250" t="str">
        <f t="shared" ref="G637:G662" si="41">IF(LEN(A637)=3,"类",IF(LEN(A637)=5,"款","项"))</f>
        <v>项</v>
      </c>
    </row>
    <row r="638" s="248" customFormat="1" ht="36" customHeight="1" spans="1:7">
      <c r="A638" s="352">
        <v>20825</v>
      </c>
      <c r="B638" s="211" t="s">
        <v>595</v>
      </c>
      <c r="C638" s="219">
        <f>SUM(C639:C640)</f>
        <v>10</v>
      </c>
      <c r="D638" s="219">
        <f>SUM(D639:D640)</f>
        <v>8</v>
      </c>
      <c r="E638" s="353">
        <f t="shared" si="39"/>
        <v>-0.2</v>
      </c>
      <c r="F638" s="189" t="str">
        <f t="shared" si="40"/>
        <v>是</v>
      </c>
      <c r="G638" s="248" t="str">
        <f t="shared" si="41"/>
        <v>款</v>
      </c>
    </row>
    <row r="639" ht="36" hidden="1" customHeight="1" spans="1:7">
      <c r="A639" s="356">
        <v>2082501</v>
      </c>
      <c r="B639" s="227" t="s">
        <v>596</v>
      </c>
      <c r="C639" s="218">
        <v>0</v>
      </c>
      <c r="D639" s="218">
        <v>0</v>
      </c>
      <c r="E639" s="353" t="str">
        <f t="shared" si="39"/>
        <v/>
      </c>
      <c r="F639" s="187" t="str">
        <f t="shared" si="40"/>
        <v>否</v>
      </c>
      <c r="G639" s="250" t="str">
        <f t="shared" si="41"/>
        <v>项</v>
      </c>
    </row>
    <row r="640" ht="36" customHeight="1" spans="1:7">
      <c r="A640" s="356">
        <v>2082502</v>
      </c>
      <c r="B640" s="227" t="s">
        <v>597</v>
      </c>
      <c r="C640" s="218">
        <v>10</v>
      </c>
      <c r="D640" s="218">
        <v>8</v>
      </c>
      <c r="E640" s="353">
        <f t="shared" si="39"/>
        <v>-0.2</v>
      </c>
      <c r="F640" s="187" t="str">
        <f t="shared" si="40"/>
        <v>是</v>
      </c>
      <c r="G640" s="250" t="str">
        <f t="shared" si="41"/>
        <v>项</v>
      </c>
    </row>
    <row r="641" s="248" customFormat="1" ht="36" customHeight="1" spans="1:7">
      <c r="A641" s="352">
        <v>20826</v>
      </c>
      <c r="B641" s="211" t="s">
        <v>598</v>
      </c>
      <c r="C641" s="219">
        <f>SUM(C642:C644)</f>
        <v>766</v>
      </c>
      <c r="D641" s="219">
        <f>SUM(D642:D644)</f>
        <v>1310</v>
      </c>
      <c r="E641" s="353">
        <f t="shared" si="39"/>
        <v>0.71</v>
      </c>
      <c r="F641" s="189" t="str">
        <f t="shared" si="40"/>
        <v>是</v>
      </c>
      <c r="G641" s="248" t="str">
        <f t="shared" si="41"/>
        <v>款</v>
      </c>
    </row>
    <row r="642" ht="36" hidden="1" customHeight="1" spans="1:7">
      <c r="A642" s="356">
        <v>2082601</v>
      </c>
      <c r="B642" s="227" t="s">
        <v>599</v>
      </c>
      <c r="C642" s="218">
        <v>0</v>
      </c>
      <c r="D642" s="218">
        <v>0</v>
      </c>
      <c r="E642" s="353" t="str">
        <f t="shared" si="39"/>
        <v/>
      </c>
      <c r="F642" s="187" t="str">
        <f t="shared" si="40"/>
        <v>否</v>
      </c>
      <c r="G642" s="250" t="str">
        <f t="shared" si="41"/>
        <v>项</v>
      </c>
    </row>
    <row r="643" ht="36" customHeight="1" spans="1:7">
      <c r="A643" s="356">
        <v>2082602</v>
      </c>
      <c r="B643" s="227" t="s">
        <v>600</v>
      </c>
      <c r="C643" s="218">
        <v>766</v>
      </c>
      <c r="D643" s="218">
        <v>1310</v>
      </c>
      <c r="E643" s="353">
        <f t="shared" si="39"/>
        <v>0.71</v>
      </c>
      <c r="F643" s="187" t="str">
        <f t="shared" si="40"/>
        <v>是</v>
      </c>
      <c r="G643" s="250" t="str">
        <f t="shared" si="41"/>
        <v>项</v>
      </c>
    </row>
    <row r="644" ht="36" hidden="1" customHeight="1" spans="1:7">
      <c r="A644" s="356">
        <v>2082699</v>
      </c>
      <c r="B644" s="227" t="s">
        <v>601</v>
      </c>
      <c r="C644" s="218">
        <v>0</v>
      </c>
      <c r="D644" s="218">
        <v>0</v>
      </c>
      <c r="E644" s="353" t="str">
        <f t="shared" si="39"/>
        <v/>
      </c>
      <c r="F644" s="187" t="str">
        <f t="shared" si="40"/>
        <v>否</v>
      </c>
      <c r="G644" s="250" t="str">
        <f t="shared" si="41"/>
        <v>项</v>
      </c>
    </row>
    <row r="645" s="248" customFormat="1" ht="36" hidden="1" customHeight="1" spans="1:7">
      <c r="A645" s="352">
        <v>20827</v>
      </c>
      <c r="B645" s="211" t="s">
        <v>602</v>
      </c>
      <c r="C645" s="219">
        <f>SUM(C646:C649)</f>
        <v>0</v>
      </c>
      <c r="D645" s="219">
        <f>SUM(D646:D649)</f>
        <v>0</v>
      </c>
      <c r="E645" s="353" t="str">
        <f t="shared" ref="E645:E708" si="42">IF(C645&lt;&gt;0,D645/C645-1,"")</f>
        <v/>
      </c>
      <c r="F645" s="189" t="str">
        <f t="shared" si="40"/>
        <v>否</v>
      </c>
      <c r="G645" s="248" t="str">
        <f t="shared" si="41"/>
        <v>款</v>
      </c>
    </row>
    <row r="646" ht="36" hidden="1" customHeight="1" spans="1:7">
      <c r="A646" s="356">
        <v>2082701</v>
      </c>
      <c r="B646" s="227" t="s">
        <v>603</v>
      </c>
      <c r="C646" s="218">
        <v>0</v>
      </c>
      <c r="D646" s="218">
        <v>0</v>
      </c>
      <c r="E646" s="353" t="str">
        <f t="shared" si="42"/>
        <v/>
      </c>
      <c r="F646" s="187" t="str">
        <f t="shared" si="40"/>
        <v>否</v>
      </c>
      <c r="G646" s="250" t="str">
        <f t="shared" si="41"/>
        <v>项</v>
      </c>
    </row>
    <row r="647" ht="36" hidden="1" customHeight="1" spans="1:7">
      <c r="A647" s="356">
        <v>2082702</v>
      </c>
      <c r="B647" s="227" t="s">
        <v>604</v>
      </c>
      <c r="C647" s="218">
        <v>0</v>
      </c>
      <c r="D647" s="218">
        <v>0</v>
      </c>
      <c r="E647" s="353" t="str">
        <f t="shared" si="42"/>
        <v/>
      </c>
      <c r="F647" s="187" t="str">
        <f t="shared" si="40"/>
        <v>否</v>
      </c>
      <c r="G647" s="250" t="str">
        <f t="shared" si="41"/>
        <v>项</v>
      </c>
    </row>
    <row r="648" ht="36" hidden="1" customHeight="1" spans="1:7">
      <c r="A648" s="356">
        <v>2082703</v>
      </c>
      <c r="B648" s="357" t="s">
        <v>605</v>
      </c>
      <c r="C648" s="218">
        <v>0</v>
      </c>
      <c r="D648" s="218"/>
      <c r="E648" s="353" t="str">
        <f t="shared" si="42"/>
        <v/>
      </c>
      <c r="F648" s="187" t="str">
        <f t="shared" si="40"/>
        <v>否</v>
      </c>
      <c r="G648" s="250" t="str">
        <f t="shared" si="41"/>
        <v>项</v>
      </c>
    </row>
    <row r="649" ht="36" hidden="1" customHeight="1" spans="1:7">
      <c r="A649" s="356">
        <v>2082799</v>
      </c>
      <c r="B649" s="227" t="s">
        <v>606</v>
      </c>
      <c r="C649" s="218">
        <v>0</v>
      </c>
      <c r="D649" s="218">
        <v>0</v>
      </c>
      <c r="E649" s="353" t="str">
        <f t="shared" si="42"/>
        <v/>
      </c>
      <c r="F649" s="187" t="str">
        <f t="shared" si="40"/>
        <v>否</v>
      </c>
      <c r="G649" s="250" t="str">
        <f t="shared" si="41"/>
        <v>项</v>
      </c>
    </row>
    <row r="650" s="248" customFormat="1" ht="36" customHeight="1" spans="1:7">
      <c r="A650" s="352">
        <v>20828</v>
      </c>
      <c r="B650" s="211" t="s">
        <v>607</v>
      </c>
      <c r="C650" s="219">
        <f>SUM(C651:C657)</f>
        <v>587</v>
      </c>
      <c r="D650" s="219">
        <f>SUM(D651:D657)</f>
        <v>276</v>
      </c>
      <c r="E650" s="353">
        <f t="shared" si="42"/>
        <v>-0.53</v>
      </c>
      <c r="F650" s="189" t="str">
        <f t="shared" si="40"/>
        <v>是</v>
      </c>
      <c r="G650" s="248" t="str">
        <f t="shared" si="41"/>
        <v>款</v>
      </c>
    </row>
    <row r="651" ht="36" customHeight="1" spans="1:7">
      <c r="A651" s="356">
        <v>2082801</v>
      </c>
      <c r="B651" s="227" t="s">
        <v>138</v>
      </c>
      <c r="C651" s="218">
        <v>244</v>
      </c>
      <c r="D651" s="218">
        <v>264</v>
      </c>
      <c r="E651" s="353">
        <f t="shared" si="42"/>
        <v>0.082</v>
      </c>
      <c r="F651" s="187" t="str">
        <f t="shared" si="40"/>
        <v>是</v>
      </c>
      <c r="G651" s="250" t="str">
        <f t="shared" si="41"/>
        <v>项</v>
      </c>
    </row>
    <row r="652" ht="36" hidden="1" customHeight="1" spans="1:7">
      <c r="A652" s="356">
        <v>2082802</v>
      </c>
      <c r="B652" s="227" t="s">
        <v>139</v>
      </c>
      <c r="C652" s="218">
        <v>0</v>
      </c>
      <c r="D652" s="218">
        <v>0</v>
      </c>
      <c r="E652" s="353" t="str">
        <f t="shared" si="42"/>
        <v/>
      </c>
      <c r="F652" s="187" t="str">
        <f t="shared" si="40"/>
        <v>否</v>
      </c>
      <c r="G652" s="250" t="str">
        <f t="shared" si="41"/>
        <v>项</v>
      </c>
    </row>
    <row r="653" ht="36" hidden="1" customHeight="1" spans="1:7">
      <c r="A653" s="356">
        <v>2082803</v>
      </c>
      <c r="B653" s="227" t="s">
        <v>140</v>
      </c>
      <c r="C653" s="218">
        <v>0</v>
      </c>
      <c r="D653" s="218">
        <v>0</v>
      </c>
      <c r="E653" s="353" t="str">
        <f t="shared" si="42"/>
        <v/>
      </c>
      <c r="F653" s="187" t="str">
        <f t="shared" si="40"/>
        <v>否</v>
      </c>
      <c r="G653" s="250" t="str">
        <f t="shared" si="41"/>
        <v>项</v>
      </c>
    </row>
    <row r="654" ht="36" hidden="1" customHeight="1" spans="1:7">
      <c r="A654" s="356">
        <v>2082804</v>
      </c>
      <c r="B654" s="227" t="s">
        <v>608</v>
      </c>
      <c r="C654" s="218">
        <v>0</v>
      </c>
      <c r="D654" s="218">
        <v>0</v>
      </c>
      <c r="E654" s="353" t="str">
        <f t="shared" si="42"/>
        <v/>
      </c>
      <c r="F654" s="187" t="str">
        <f t="shared" si="40"/>
        <v>否</v>
      </c>
      <c r="G654" s="250" t="str">
        <f t="shared" si="41"/>
        <v>项</v>
      </c>
    </row>
    <row r="655" ht="36" hidden="1" customHeight="1" spans="1:7">
      <c r="A655" s="356">
        <v>2082805</v>
      </c>
      <c r="B655" s="357" t="s">
        <v>1608</v>
      </c>
      <c r="C655" s="218">
        <v>0</v>
      </c>
      <c r="D655" s="218">
        <v>0</v>
      </c>
      <c r="E655" s="353" t="str">
        <f t="shared" si="42"/>
        <v/>
      </c>
      <c r="F655" s="187" t="str">
        <f t="shared" si="40"/>
        <v>否</v>
      </c>
      <c r="G655" s="250" t="str">
        <f t="shared" si="41"/>
        <v>项</v>
      </c>
    </row>
    <row r="656" ht="36" hidden="1" customHeight="1" spans="1:7">
      <c r="A656" s="356">
        <v>2082850</v>
      </c>
      <c r="B656" s="227" t="s">
        <v>147</v>
      </c>
      <c r="C656" s="218">
        <v>0</v>
      </c>
      <c r="D656" s="218">
        <v>0</v>
      </c>
      <c r="E656" s="353" t="str">
        <f t="shared" si="42"/>
        <v/>
      </c>
      <c r="F656" s="187" t="str">
        <f t="shared" si="40"/>
        <v>否</v>
      </c>
      <c r="G656" s="250" t="str">
        <f t="shared" si="41"/>
        <v>项</v>
      </c>
    </row>
    <row r="657" ht="36" customHeight="1" spans="1:7">
      <c r="A657" s="356">
        <v>2082899</v>
      </c>
      <c r="B657" s="227" t="s">
        <v>610</v>
      </c>
      <c r="C657" s="218">
        <v>343</v>
      </c>
      <c r="D657" s="218">
        <v>12</v>
      </c>
      <c r="E657" s="353">
        <f t="shared" si="42"/>
        <v>-0.965</v>
      </c>
      <c r="F657" s="187" t="str">
        <f t="shared" si="40"/>
        <v>是</v>
      </c>
      <c r="G657" s="250" t="str">
        <f t="shared" si="41"/>
        <v>项</v>
      </c>
    </row>
    <row r="658" s="248" customFormat="1" ht="36" customHeight="1" spans="1:7">
      <c r="A658" s="352">
        <v>20830</v>
      </c>
      <c r="B658" s="211" t="s">
        <v>1691</v>
      </c>
      <c r="C658" s="219">
        <f>SUM(C659:C660)</f>
        <v>0</v>
      </c>
      <c r="D658" s="219">
        <f>SUM(D659:D660)</f>
        <v>83</v>
      </c>
      <c r="E658" s="353" t="str">
        <f t="shared" si="42"/>
        <v/>
      </c>
      <c r="F658" s="189" t="str">
        <f t="shared" si="40"/>
        <v>是</v>
      </c>
      <c r="G658" s="248" t="str">
        <f t="shared" si="41"/>
        <v>款</v>
      </c>
    </row>
    <row r="659" ht="36" customHeight="1" spans="1:7">
      <c r="A659" s="356">
        <v>2083001</v>
      </c>
      <c r="B659" s="227" t="s">
        <v>612</v>
      </c>
      <c r="C659" s="218">
        <v>0</v>
      </c>
      <c r="D659" s="218">
        <v>83</v>
      </c>
      <c r="E659" s="353" t="str">
        <f t="shared" si="42"/>
        <v/>
      </c>
      <c r="F659" s="187" t="str">
        <f t="shared" si="40"/>
        <v>是</v>
      </c>
      <c r="G659" s="250" t="str">
        <f t="shared" si="41"/>
        <v>项</v>
      </c>
    </row>
    <row r="660" ht="36" hidden="1" customHeight="1" spans="1:7">
      <c r="A660" s="356">
        <v>2083099</v>
      </c>
      <c r="B660" s="227" t="s">
        <v>613</v>
      </c>
      <c r="C660" s="218">
        <v>0</v>
      </c>
      <c r="D660" s="218">
        <v>0</v>
      </c>
      <c r="E660" s="353" t="str">
        <f t="shared" si="42"/>
        <v/>
      </c>
      <c r="F660" s="187" t="str">
        <f t="shared" si="40"/>
        <v>否</v>
      </c>
      <c r="G660" s="250" t="str">
        <f t="shared" si="41"/>
        <v>项</v>
      </c>
    </row>
    <row r="661" s="248" customFormat="1" ht="36" hidden="1" customHeight="1" spans="1:7">
      <c r="A661" s="352">
        <v>20899</v>
      </c>
      <c r="B661" s="211" t="s">
        <v>614</v>
      </c>
      <c r="C661" s="219">
        <f>C662</f>
        <v>0</v>
      </c>
      <c r="D661" s="219">
        <f>D662</f>
        <v>0</v>
      </c>
      <c r="E661" s="353" t="str">
        <f t="shared" si="42"/>
        <v/>
      </c>
      <c r="F661" s="189" t="str">
        <f t="shared" si="40"/>
        <v>否</v>
      </c>
      <c r="G661" s="248" t="str">
        <f t="shared" si="41"/>
        <v>款</v>
      </c>
    </row>
    <row r="662" ht="36" hidden="1" customHeight="1" spans="1:7">
      <c r="A662" s="360">
        <v>2089999</v>
      </c>
      <c r="B662" s="227" t="s">
        <v>615</v>
      </c>
      <c r="C662" s="218">
        <v>0</v>
      </c>
      <c r="D662" s="218">
        <v>0</v>
      </c>
      <c r="E662" s="353" t="str">
        <f t="shared" si="42"/>
        <v/>
      </c>
      <c r="F662" s="187" t="str">
        <f t="shared" si="40"/>
        <v>否</v>
      </c>
      <c r="G662" s="250" t="str">
        <f t="shared" si="41"/>
        <v>项</v>
      </c>
    </row>
    <row r="663" s="248" customFormat="1" ht="36" customHeight="1" spans="1:7">
      <c r="A663" s="352">
        <v>210</v>
      </c>
      <c r="B663" s="211" t="s">
        <v>93</v>
      </c>
      <c r="C663" s="213">
        <f>SUM(C664,C669,C684,C688,C700,C703,C707,C712,C716,C720,C723,C732,C734)</f>
        <v>19494</v>
      </c>
      <c r="D663" s="213">
        <f>SUM(D664,D669,D684,D688,D700,D703,D707,D712,D716,D720,D723,D732,D734)</f>
        <v>19201</v>
      </c>
      <c r="E663" s="351">
        <f t="shared" si="42"/>
        <v>-0.015</v>
      </c>
      <c r="F663" s="189" t="str">
        <f t="shared" ref="F663:F698" si="43">IF(LEN(A663)=3,"是",IF(B663&lt;&gt;"",IF(SUM(C663:D663)&lt;&gt;0,"是","否"),"是"))</f>
        <v>是</v>
      </c>
      <c r="G663" s="248" t="str">
        <f t="shared" ref="G663:G698" si="44">IF(LEN(A663)=3,"类",IF(LEN(A663)=5,"款","项"))</f>
        <v>类</v>
      </c>
    </row>
    <row r="664" s="248" customFormat="1" ht="36" customHeight="1" spans="1:7">
      <c r="A664" s="352">
        <v>21001</v>
      </c>
      <c r="B664" s="211" t="s">
        <v>616</v>
      </c>
      <c r="C664" s="219">
        <f>SUM(C665:C668)</f>
        <v>455</v>
      </c>
      <c r="D664" s="219">
        <f>SUM(D665:D668)</f>
        <v>514</v>
      </c>
      <c r="E664" s="353">
        <f t="shared" si="42"/>
        <v>0.13</v>
      </c>
      <c r="F664" s="189" t="str">
        <f t="shared" si="43"/>
        <v>是</v>
      </c>
      <c r="G664" s="248" t="str">
        <f t="shared" si="44"/>
        <v>款</v>
      </c>
    </row>
    <row r="665" ht="36" customHeight="1" spans="1:7">
      <c r="A665" s="356">
        <v>2100101</v>
      </c>
      <c r="B665" s="227" t="s">
        <v>138</v>
      </c>
      <c r="C665" s="218">
        <v>455</v>
      </c>
      <c r="D665" s="218">
        <v>470</v>
      </c>
      <c r="E665" s="353">
        <f t="shared" si="42"/>
        <v>0.033</v>
      </c>
      <c r="F665" s="187" t="str">
        <f t="shared" si="43"/>
        <v>是</v>
      </c>
      <c r="G665" s="250" t="str">
        <f t="shared" si="44"/>
        <v>项</v>
      </c>
    </row>
    <row r="666" ht="36" hidden="1" customHeight="1" spans="1:7">
      <c r="A666" s="356">
        <v>2100102</v>
      </c>
      <c r="B666" s="227" t="s">
        <v>139</v>
      </c>
      <c r="C666" s="218">
        <v>0</v>
      </c>
      <c r="D666" s="218">
        <v>0</v>
      </c>
      <c r="E666" s="353" t="str">
        <f t="shared" si="42"/>
        <v/>
      </c>
      <c r="F666" s="187" t="str">
        <f t="shared" si="43"/>
        <v>否</v>
      </c>
      <c r="G666" s="250" t="str">
        <f t="shared" si="44"/>
        <v>项</v>
      </c>
    </row>
    <row r="667" ht="36" hidden="1" customHeight="1" spans="1:7">
      <c r="A667" s="356">
        <v>2100103</v>
      </c>
      <c r="B667" s="227" t="s">
        <v>140</v>
      </c>
      <c r="C667" s="218">
        <v>0</v>
      </c>
      <c r="D667" s="218">
        <v>0</v>
      </c>
      <c r="E667" s="353" t="str">
        <f t="shared" si="42"/>
        <v/>
      </c>
      <c r="F667" s="187" t="str">
        <f t="shared" si="43"/>
        <v>否</v>
      </c>
      <c r="G667" s="250" t="str">
        <f t="shared" si="44"/>
        <v>项</v>
      </c>
    </row>
    <row r="668" ht="36" customHeight="1" spans="1:7">
      <c r="A668" s="356">
        <v>2100199</v>
      </c>
      <c r="B668" s="227" t="s">
        <v>617</v>
      </c>
      <c r="C668" s="218">
        <v>0</v>
      </c>
      <c r="D668" s="218">
        <v>44</v>
      </c>
      <c r="E668" s="353" t="str">
        <f t="shared" si="42"/>
        <v/>
      </c>
      <c r="F668" s="187" t="str">
        <f t="shared" si="43"/>
        <v>是</v>
      </c>
      <c r="G668" s="250" t="str">
        <f t="shared" si="44"/>
        <v>项</v>
      </c>
    </row>
    <row r="669" s="248" customFormat="1" ht="36" customHeight="1" spans="1:7">
      <c r="A669" s="352">
        <v>21002</v>
      </c>
      <c r="B669" s="211" t="s">
        <v>618</v>
      </c>
      <c r="C669" s="219">
        <f>SUM(C670:C683)</f>
        <v>2817</v>
      </c>
      <c r="D669" s="219">
        <f>SUM(D670:D683)</f>
        <v>2821</v>
      </c>
      <c r="E669" s="353">
        <f t="shared" si="42"/>
        <v>0.001</v>
      </c>
      <c r="F669" s="189" t="str">
        <f t="shared" si="43"/>
        <v>是</v>
      </c>
      <c r="G669" s="248" t="str">
        <f t="shared" si="44"/>
        <v>款</v>
      </c>
    </row>
    <row r="670" ht="36" customHeight="1" spans="1:7">
      <c r="A670" s="356">
        <v>2100201</v>
      </c>
      <c r="B670" s="227" t="s">
        <v>619</v>
      </c>
      <c r="C670" s="218">
        <v>2518</v>
      </c>
      <c r="D670" s="218">
        <v>2520</v>
      </c>
      <c r="E670" s="353">
        <f t="shared" si="42"/>
        <v>0.001</v>
      </c>
      <c r="F670" s="187" t="str">
        <f t="shared" si="43"/>
        <v>是</v>
      </c>
      <c r="G670" s="250" t="str">
        <f t="shared" si="44"/>
        <v>项</v>
      </c>
    </row>
    <row r="671" ht="36" customHeight="1" spans="1:7">
      <c r="A671" s="356">
        <v>2100202</v>
      </c>
      <c r="B671" s="227" t="s">
        <v>620</v>
      </c>
      <c r="C671" s="218">
        <v>299</v>
      </c>
      <c r="D671" s="218">
        <v>301</v>
      </c>
      <c r="E671" s="353">
        <f t="shared" si="42"/>
        <v>0.007</v>
      </c>
      <c r="F671" s="187" t="str">
        <f t="shared" si="43"/>
        <v>是</v>
      </c>
      <c r="G671" s="250" t="str">
        <f t="shared" si="44"/>
        <v>项</v>
      </c>
    </row>
    <row r="672" ht="36" hidden="1" customHeight="1" spans="1:7">
      <c r="A672" s="356">
        <v>2100203</v>
      </c>
      <c r="B672" s="227" t="s">
        <v>621</v>
      </c>
      <c r="C672" s="218">
        <v>0</v>
      </c>
      <c r="D672" s="218">
        <v>0</v>
      </c>
      <c r="E672" s="353" t="str">
        <f t="shared" si="42"/>
        <v/>
      </c>
      <c r="F672" s="187" t="str">
        <f t="shared" si="43"/>
        <v>否</v>
      </c>
      <c r="G672" s="250" t="str">
        <f t="shared" si="44"/>
        <v>项</v>
      </c>
    </row>
    <row r="673" ht="36" hidden="1" customHeight="1" spans="1:7">
      <c r="A673" s="356">
        <v>2100204</v>
      </c>
      <c r="B673" s="227" t="s">
        <v>622</v>
      </c>
      <c r="C673" s="218">
        <v>0</v>
      </c>
      <c r="D673" s="218">
        <v>0</v>
      </c>
      <c r="E673" s="353" t="str">
        <f t="shared" si="42"/>
        <v/>
      </c>
      <c r="F673" s="187" t="str">
        <f t="shared" si="43"/>
        <v>否</v>
      </c>
      <c r="G673" s="250" t="str">
        <f t="shared" si="44"/>
        <v>项</v>
      </c>
    </row>
    <row r="674" ht="36" hidden="1" customHeight="1" spans="1:7">
      <c r="A674" s="356">
        <v>2100205</v>
      </c>
      <c r="B674" s="227" t="s">
        <v>623</v>
      </c>
      <c r="C674" s="218">
        <v>0</v>
      </c>
      <c r="D674" s="218">
        <v>0</v>
      </c>
      <c r="E674" s="353" t="str">
        <f t="shared" si="42"/>
        <v/>
      </c>
      <c r="F674" s="187" t="str">
        <f t="shared" si="43"/>
        <v>否</v>
      </c>
      <c r="G674" s="250" t="str">
        <f t="shared" si="44"/>
        <v>项</v>
      </c>
    </row>
    <row r="675" ht="36" hidden="1" customHeight="1" spans="1:7">
      <c r="A675" s="356">
        <v>2100206</v>
      </c>
      <c r="B675" s="227" t="s">
        <v>624</v>
      </c>
      <c r="C675" s="218">
        <v>0</v>
      </c>
      <c r="D675" s="218">
        <v>0</v>
      </c>
      <c r="E675" s="353" t="str">
        <f t="shared" si="42"/>
        <v/>
      </c>
      <c r="F675" s="187" t="str">
        <f t="shared" si="43"/>
        <v>否</v>
      </c>
      <c r="G675" s="250" t="str">
        <f t="shared" si="44"/>
        <v>项</v>
      </c>
    </row>
    <row r="676" ht="36" hidden="1" customHeight="1" spans="1:7">
      <c r="A676" s="356">
        <v>2100207</v>
      </c>
      <c r="B676" s="227" t="s">
        <v>625</v>
      </c>
      <c r="C676" s="218">
        <v>0</v>
      </c>
      <c r="D676" s="218">
        <v>0</v>
      </c>
      <c r="E676" s="353" t="str">
        <f t="shared" si="42"/>
        <v/>
      </c>
      <c r="F676" s="187" t="str">
        <f t="shared" si="43"/>
        <v>否</v>
      </c>
      <c r="G676" s="250" t="str">
        <f t="shared" si="44"/>
        <v>项</v>
      </c>
    </row>
    <row r="677" ht="36" hidden="1" customHeight="1" spans="1:7">
      <c r="A677" s="356">
        <v>2100208</v>
      </c>
      <c r="B677" s="227" t="s">
        <v>626</v>
      </c>
      <c r="C677" s="218">
        <v>0</v>
      </c>
      <c r="D677" s="218">
        <v>0</v>
      </c>
      <c r="E677" s="353" t="str">
        <f t="shared" si="42"/>
        <v/>
      </c>
      <c r="F677" s="187" t="str">
        <f t="shared" si="43"/>
        <v>否</v>
      </c>
      <c r="G677" s="250" t="str">
        <f t="shared" si="44"/>
        <v>项</v>
      </c>
    </row>
    <row r="678" ht="36" hidden="1" customHeight="1" spans="1:7">
      <c r="A678" s="356">
        <v>2100209</v>
      </c>
      <c r="B678" s="227" t="s">
        <v>627</v>
      </c>
      <c r="C678" s="218">
        <v>0</v>
      </c>
      <c r="D678" s="218">
        <v>0</v>
      </c>
      <c r="E678" s="353" t="str">
        <f t="shared" si="42"/>
        <v/>
      </c>
      <c r="F678" s="187" t="str">
        <f t="shared" si="43"/>
        <v>否</v>
      </c>
      <c r="G678" s="250" t="str">
        <f t="shared" si="44"/>
        <v>项</v>
      </c>
    </row>
    <row r="679" ht="36" hidden="1" customHeight="1" spans="1:7">
      <c r="A679" s="356">
        <v>2100210</v>
      </c>
      <c r="B679" s="227" t="s">
        <v>628</v>
      </c>
      <c r="C679" s="218">
        <v>0</v>
      </c>
      <c r="D679" s="218">
        <v>0</v>
      </c>
      <c r="E679" s="353" t="str">
        <f t="shared" si="42"/>
        <v/>
      </c>
      <c r="F679" s="187" t="str">
        <f t="shared" si="43"/>
        <v>否</v>
      </c>
      <c r="G679" s="250" t="str">
        <f t="shared" si="44"/>
        <v>项</v>
      </c>
    </row>
    <row r="680" ht="36" hidden="1" customHeight="1" spans="1:7">
      <c r="A680" s="356">
        <v>2100211</v>
      </c>
      <c r="B680" s="227" t="s">
        <v>629</v>
      </c>
      <c r="C680" s="218">
        <v>0</v>
      </c>
      <c r="D680" s="218">
        <v>0</v>
      </c>
      <c r="E680" s="353" t="str">
        <f t="shared" si="42"/>
        <v/>
      </c>
      <c r="F680" s="187" t="str">
        <f t="shared" si="43"/>
        <v>否</v>
      </c>
      <c r="G680" s="250" t="str">
        <f t="shared" si="44"/>
        <v>项</v>
      </c>
    </row>
    <row r="681" ht="36" hidden="1" customHeight="1" spans="1:7">
      <c r="A681" s="356">
        <v>2100212</v>
      </c>
      <c r="B681" s="227" t="s">
        <v>630</v>
      </c>
      <c r="C681" s="218">
        <v>0</v>
      </c>
      <c r="D681" s="218">
        <v>0</v>
      </c>
      <c r="E681" s="353" t="str">
        <f t="shared" si="42"/>
        <v/>
      </c>
      <c r="F681" s="187" t="str">
        <f t="shared" si="43"/>
        <v>否</v>
      </c>
      <c r="G681" s="250" t="str">
        <f t="shared" si="44"/>
        <v>项</v>
      </c>
    </row>
    <row r="682" ht="36" hidden="1" customHeight="1" spans="1:7">
      <c r="A682" s="356">
        <v>2100213</v>
      </c>
      <c r="B682" s="357" t="s">
        <v>1609</v>
      </c>
      <c r="C682" s="218"/>
      <c r="D682" s="218">
        <v>0</v>
      </c>
      <c r="E682" s="353" t="str">
        <f t="shared" si="42"/>
        <v/>
      </c>
      <c r="F682" s="187" t="str">
        <f t="shared" si="43"/>
        <v>否</v>
      </c>
      <c r="G682" s="250" t="str">
        <f t="shared" si="44"/>
        <v>项</v>
      </c>
    </row>
    <row r="683" ht="36" hidden="1" customHeight="1" spans="1:7">
      <c r="A683" s="356">
        <v>2100299</v>
      </c>
      <c r="B683" s="227" t="s">
        <v>631</v>
      </c>
      <c r="C683" s="218">
        <v>0</v>
      </c>
      <c r="D683" s="218">
        <v>0</v>
      </c>
      <c r="E683" s="353" t="str">
        <f t="shared" si="42"/>
        <v/>
      </c>
      <c r="F683" s="187" t="str">
        <f t="shared" si="43"/>
        <v>否</v>
      </c>
      <c r="G683" s="250" t="str">
        <f t="shared" si="44"/>
        <v>项</v>
      </c>
    </row>
    <row r="684" s="248" customFormat="1" ht="36" customHeight="1" spans="1:7">
      <c r="A684" s="352">
        <v>21003</v>
      </c>
      <c r="B684" s="211" t="s">
        <v>632</v>
      </c>
      <c r="C684" s="219">
        <f>SUM(C685:C687)</f>
        <v>4305</v>
      </c>
      <c r="D684" s="219">
        <f>SUM(D685:D687)</f>
        <v>4322</v>
      </c>
      <c r="E684" s="353">
        <f t="shared" si="42"/>
        <v>0.004</v>
      </c>
      <c r="F684" s="189" t="str">
        <f t="shared" si="43"/>
        <v>是</v>
      </c>
      <c r="G684" s="248" t="str">
        <f t="shared" si="44"/>
        <v>款</v>
      </c>
    </row>
    <row r="685" ht="36" hidden="1" customHeight="1" spans="1:7">
      <c r="A685" s="356">
        <v>2100301</v>
      </c>
      <c r="B685" s="227" t="s">
        <v>633</v>
      </c>
      <c r="C685" s="218">
        <v>0</v>
      </c>
      <c r="D685" s="218">
        <v>0</v>
      </c>
      <c r="E685" s="353" t="str">
        <f t="shared" si="42"/>
        <v/>
      </c>
      <c r="F685" s="187" t="str">
        <f t="shared" si="43"/>
        <v>否</v>
      </c>
      <c r="G685" s="250" t="str">
        <f t="shared" si="44"/>
        <v>项</v>
      </c>
    </row>
    <row r="686" ht="36" customHeight="1" spans="1:7">
      <c r="A686" s="356">
        <v>2100302</v>
      </c>
      <c r="B686" s="227" t="s">
        <v>634</v>
      </c>
      <c r="C686" s="218">
        <v>4230</v>
      </c>
      <c r="D686" s="218">
        <v>4219</v>
      </c>
      <c r="E686" s="353">
        <f t="shared" si="42"/>
        <v>-0.003</v>
      </c>
      <c r="F686" s="187" t="str">
        <f t="shared" si="43"/>
        <v>是</v>
      </c>
      <c r="G686" s="250" t="str">
        <f t="shared" si="44"/>
        <v>项</v>
      </c>
    </row>
    <row r="687" ht="36" customHeight="1" spans="1:7">
      <c r="A687" s="356">
        <v>2100399</v>
      </c>
      <c r="B687" s="227" t="s">
        <v>635</v>
      </c>
      <c r="C687" s="218">
        <v>75</v>
      </c>
      <c r="D687" s="218">
        <v>103</v>
      </c>
      <c r="E687" s="353">
        <f t="shared" si="42"/>
        <v>0.373</v>
      </c>
      <c r="F687" s="187" t="str">
        <f t="shared" si="43"/>
        <v>是</v>
      </c>
      <c r="G687" s="250" t="str">
        <f t="shared" si="44"/>
        <v>项</v>
      </c>
    </row>
    <row r="688" s="248" customFormat="1" ht="36" customHeight="1" spans="1:7">
      <c r="A688" s="352">
        <v>21004</v>
      </c>
      <c r="B688" s="211" t="s">
        <v>636</v>
      </c>
      <c r="C688" s="219">
        <f>SUM(C689:C699)</f>
        <v>1847</v>
      </c>
      <c r="D688" s="219">
        <f>SUM(D689:D699)</f>
        <v>1311</v>
      </c>
      <c r="E688" s="353">
        <f t="shared" si="42"/>
        <v>-0.29</v>
      </c>
      <c r="F688" s="189" t="str">
        <f t="shared" si="43"/>
        <v>是</v>
      </c>
      <c r="G688" s="248" t="str">
        <f t="shared" si="44"/>
        <v>款</v>
      </c>
    </row>
    <row r="689" ht="36" customHeight="1" spans="1:7">
      <c r="A689" s="356">
        <v>2100401</v>
      </c>
      <c r="B689" s="227" t="s">
        <v>637</v>
      </c>
      <c r="C689" s="218">
        <v>577</v>
      </c>
      <c r="D689" s="218">
        <v>543</v>
      </c>
      <c r="E689" s="353">
        <f t="shared" si="42"/>
        <v>-0.059</v>
      </c>
      <c r="F689" s="187" t="str">
        <f t="shared" si="43"/>
        <v>是</v>
      </c>
      <c r="G689" s="250" t="str">
        <f t="shared" si="44"/>
        <v>项</v>
      </c>
    </row>
    <row r="690" ht="36" hidden="1" customHeight="1" spans="1:7">
      <c r="A690" s="356">
        <v>2100402</v>
      </c>
      <c r="B690" s="227" t="s">
        <v>638</v>
      </c>
      <c r="C690" s="218">
        <v>0</v>
      </c>
      <c r="D690" s="218">
        <v>0</v>
      </c>
      <c r="E690" s="353" t="str">
        <f t="shared" si="42"/>
        <v/>
      </c>
      <c r="F690" s="187" t="str">
        <f t="shared" si="43"/>
        <v>否</v>
      </c>
      <c r="G690" s="250" t="str">
        <f t="shared" si="44"/>
        <v>项</v>
      </c>
    </row>
    <row r="691" ht="36" customHeight="1" spans="1:7">
      <c r="A691" s="356">
        <v>2100403</v>
      </c>
      <c r="B691" s="227" t="s">
        <v>639</v>
      </c>
      <c r="C691" s="218">
        <v>695</v>
      </c>
      <c r="D691" s="218">
        <v>648</v>
      </c>
      <c r="E691" s="353">
        <f t="shared" si="42"/>
        <v>-0.068</v>
      </c>
      <c r="F691" s="187" t="str">
        <f t="shared" si="43"/>
        <v>是</v>
      </c>
      <c r="G691" s="250" t="str">
        <f t="shared" si="44"/>
        <v>项</v>
      </c>
    </row>
    <row r="692" ht="36" hidden="1" customHeight="1" spans="1:7">
      <c r="A692" s="356">
        <v>2100404</v>
      </c>
      <c r="B692" s="227" t="s">
        <v>640</v>
      </c>
      <c r="C692" s="218">
        <v>0</v>
      </c>
      <c r="D692" s="218">
        <v>0</v>
      </c>
      <c r="E692" s="353" t="str">
        <f t="shared" si="42"/>
        <v/>
      </c>
      <c r="F692" s="187" t="str">
        <f t="shared" si="43"/>
        <v>否</v>
      </c>
      <c r="G692" s="250" t="str">
        <f t="shared" si="44"/>
        <v>项</v>
      </c>
    </row>
    <row r="693" ht="36" hidden="1" customHeight="1" spans="1:7">
      <c r="A693" s="356">
        <v>2100405</v>
      </c>
      <c r="B693" s="227" t="s">
        <v>641</v>
      </c>
      <c r="C693" s="218">
        <v>0</v>
      </c>
      <c r="D693" s="218">
        <v>0</v>
      </c>
      <c r="E693" s="353" t="str">
        <f t="shared" si="42"/>
        <v/>
      </c>
      <c r="F693" s="187" t="str">
        <f t="shared" si="43"/>
        <v>否</v>
      </c>
      <c r="G693" s="250" t="str">
        <f t="shared" si="44"/>
        <v>项</v>
      </c>
    </row>
    <row r="694" ht="36" hidden="1" customHeight="1" spans="1:7">
      <c r="A694" s="356">
        <v>2100406</v>
      </c>
      <c r="B694" s="227" t="s">
        <v>642</v>
      </c>
      <c r="C694" s="218">
        <v>0</v>
      </c>
      <c r="D694" s="218">
        <v>0</v>
      </c>
      <c r="E694" s="353" t="str">
        <f t="shared" si="42"/>
        <v/>
      </c>
      <c r="F694" s="187" t="str">
        <f t="shared" si="43"/>
        <v>否</v>
      </c>
      <c r="G694" s="250" t="str">
        <f t="shared" si="44"/>
        <v>项</v>
      </c>
    </row>
    <row r="695" ht="36" hidden="1" customHeight="1" spans="1:7">
      <c r="A695" s="356">
        <v>2100407</v>
      </c>
      <c r="B695" s="227" t="s">
        <v>643</v>
      </c>
      <c r="C695" s="218">
        <v>0</v>
      </c>
      <c r="D695" s="218">
        <v>0</v>
      </c>
      <c r="E695" s="353" t="str">
        <f t="shared" si="42"/>
        <v/>
      </c>
      <c r="F695" s="187" t="str">
        <f t="shared" si="43"/>
        <v>否</v>
      </c>
      <c r="G695" s="250" t="str">
        <f t="shared" si="44"/>
        <v>项</v>
      </c>
    </row>
    <row r="696" ht="36" customHeight="1" spans="1:7">
      <c r="A696" s="356">
        <v>2100408</v>
      </c>
      <c r="B696" s="227" t="s">
        <v>644</v>
      </c>
      <c r="C696" s="218">
        <v>5</v>
      </c>
      <c r="D696" s="218">
        <v>0</v>
      </c>
      <c r="E696" s="353">
        <f t="shared" si="42"/>
        <v>-1</v>
      </c>
      <c r="F696" s="187" t="str">
        <f t="shared" si="43"/>
        <v>是</v>
      </c>
      <c r="G696" s="250" t="str">
        <f t="shared" si="44"/>
        <v>项</v>
      </c>
    </row>
    <row r="697" ht="36" customHeight="1" spans="1:7">
      <c r="A697" s="356">
        <v>2100409</v>
      </c>
      <c r="B697" s="227" t="s">
        <v>645</v>
      </c>
      <c r="C697" s="218">
        <v>520</v>
      </c>
      <c r="D697" s="218">
        <v>120</v>
      </c>
      <c r="E697" s="353">
        <f t="shared" si="42"/>
        <v>-0.769</v>
      </c>
      <c r="F697" s="187" t="str">
        <f t="shared" si="43"/>
        <v>是</v>
      </c>
      <c r="G697" s="250" t="str">
        <f t="shared" si="44"/>
        <v>项</v>
      </c>
    </row>
    <row r="698" ht="36" hidden="1" customHeight="1" spans="1:7">
      <c r="A698" s="356">
        <v>2100410</v>
      </c>
      <c r="B698" s="227" t="s">
        <v>646</v>
      </c>
      <c r="C698" s="218">
        <v>0</v>
      </c>
      <c r="D698" s="218">
        <v>0</v>
      </c>
      <c r="E698" s="353" t="str">
        <f t="shared" si="42"/>
        <v/>
      </c>
      <c r="F698" s="187" t="str">
        <f t="shared" si="43"/>
        <v>否</v>
      </c>
      <c r="G698" s="250" t="str">
        <f t="shared" si="44"/>
        <v>项</v>
      </c>
    </row>
    <row r="699" ht="36" customHeight="1" spans="1:7">
      <c r="A699" s="356">
        <v>2100499</v>
      </c>
      <c r="B699" s="227" t="s">
        <v>647</v>
      </c>
      <c r="C699" s="218">
        <v>50</v>
      </c>
      <c r="D699" s="218">
        <v>0</v>
      </c>
      <c r="E699" s="353">
        <f t="shared" si="42"/>
        <v>-1</v>
      </c>
      <c r="F699" s="187" t="str">
        <f t="shared" ref="F699:F735" si="45">IF(LEN(A699)=3,"是",IF(B699&lt;&gt;"",IF(SUM(C699:D699)&lt;&gt;0,"是","否"),"是"))</f>
        <v>是</v>
      </c>
      <c r="G699" s="250" t="str">
        <f t="shared" ref="G699:G735" si="46">IF(LEN(A699)=3,"类",IF(LEN(A699)=5,"款","项"))</f>
        <v>项</v>
      </c>
    </row>
    <row r="700" s="248" customFormat="1" ht="36" hidden="1" customHeight="1" spans="1:7">
      <c r="A700" s="352">
        <v>21006</v>
      </c>
      <c r="B700" s="211" t="s">
        <v>648</v>
      </c>
      <c r="C700" s="219">
        <f>SUM(C701:C702)</f>
        <v>0</v>
      </c>
      <c r="D700" s="219">
        <f>SUM(D701:D702)</f>
        <v>0</v>
      </c>
      <c r="E700" s="353" t="str">
        <f t="shared" si="42"/>
        <v/>
      </c>
      <c r="F700" s="189" t="str">
        <f t="shared" si="45"/>
        <v>否</v>
      </c>
      <c r="G700" s="248" t="str">
        <f t="shared" si="46"/>
        <v>款</v>
      </c>
    </row>
    <row r="701" ht="36" hidden="1" customHeight="1" spans="1:7">
      <c r="A701" s="356">
        <v>2100601</v>
      </c>
      <c r="B701" s="227" t="s">
        <v>649</v>
      </c>
      <c r="C701" s="218">
        <v>0</v>
      </c>
      <c r="D701" s="218">
        <v>0</v>
      </c>
      <c r="E701" s="353" t="str">
        <f t="shared" si="42"/>
        <v/>
      </c>
      <c r="F701" s="187" t="str">
        <f t="shared" si="45"/>
        <v>否</v>
      </c>
      <c r="G701" s="250" t="str">
        <f t="shared" si="46"/>
        <v>项</v>
      </c>
    </row>
    <row r="702" ht="36" hidden="1" customHeight="1" spans="1:7">
      <c r="A702" s="356">
        <v>2100699</v>
      </c>
      <c r="B702" s="227" t="s">
        <v>650</v>
      </c>
      <c r="C702" s="218">
        <v>0</v>
      </c>
      <c r="D702" s="218">
        <v>0</v>
      </c>
      <c r="E702" s="353" t="str">
        <f t="shared" si="42"/>
        <v/>
      </c>
      <c r="F702" s="187" t="str">
        <f t="shared" si="45"/>
        <v>否</v>
      </c>
      <c r="G702" s="250" t="str">
        <f t="shared" si="46"/>
        <v>项</v>
      </c>
    </row>
    <row r="703" s="248" customFormat="1" ht="36" customHeight="1" spans="1:7">
      <c r="A703" s="352">
        <v>21007</v>
      </c>
      <c r="B703" s="211" t="s">
        <v>651</v>
      </c>
      <c r="C703" s="219">
        <f>SUM(C704:C706)</f>
        <v>187</v>
      </c>
      <c r="D703" s="219">
        <f>SUM(D704:D706)</f>
        <v>243</v>
      </c>
      <c r="E703" s="353">
        <f t="shared" si="42"/>
        <v>0.299</v>
      </c>
      <c r="F703" s="189" t="str">
        <f t="shared" si="45"/>
        <v>是</v>
      </c>
      <c r="G703" s="248" t="str">
        <f t="shared" si="46"/>
        <v>款</v>
      </c>
    </row>
    <row r="704" ht="36" hidden="1" customHeight="1" spans="1:7">
      <c r="A704" s="356">
        <v>2100716</v>
      </c>
      <c r="B704" s="227" t="s">
        <v>652</v>
      </c>
      <c r="C704" s="218">
        <v>0</v>
      </c>
      <c r="D704" s="218">
        <v>0</v>
      </c>
      <c r="E704" s="353" t="str">
        <f t="shared" si="42"/>
        <v/>
      </c>
      <c r="F704" s="187" t="str">
        <f t="shared" si="45"/>
        <v>否</v>
      </c>
      <c r="G704" s="250" t="str">
        <f t="shared" si="46"/>
        <v>项</v>
      </c>
    </row>
    <row r="705" ht="36" hidden="1" customHeight="1" spans="1:7">
      <c r="A705" s="356">
        <v>2100717</v>
      </c>
      <c r="B705" s="227" t="s">
        <v>653</v>
      </c>
      <c r="C705" s="218">
        <v>0</v>
      </c>
      <c r="D705" s="218">
        <v>0</v>
      </c>
      <c r="E705" s="353" t="str">
        <f t="shared" si="42"/>
        <v/>
      </c>
      <c r="F705" s="187" t="str">
        <f t="shared" si="45"/>
        <v>否</v>
      </c>
      <c r="G705" s="250" t="str">
        <f t="shared" si="46"/>
        <v>项</v>
      </c>
    </row>
    <row r="706" ht="36" customHeight="1" spans="1:7">
      <c r="A706" s="356">
        <v>2100799</v>
      </c>
      <c r="B706" s="227" t="s">
        <v>654</v>
      </c>
      <c r="C706" s="218">
        <v>187</v>
      </c>
      <c r="D706" s="218">
        <v>243</v>
      </c>
      <c r="E706" s="353">
        <f t="shared" si="42"/>
        <v>0.299</v>
      </c>
      <c r="F706" s="187" t="str">
        <f t="shared" si="45"/>
        <v>是</v>
      </c>
      <c r="G706" s="250" t="str">
        <f t="shared" si="46"/>
        <v>项</v>
      </c>
    </row>
    <row r="707" s="248" customFormat="1" ht="36" customHeight="1" spans="1:7">
      <c r="A707" s="352">
        <v>21011</v>
      </c>
      <c r="B707" s="211" t="s">
        <v>655</v>
      </c>
      <c r="C707" s="219">
        <f>SUM(C708:C711)</f>
        <v>8363</v>
      </c>
      <c r="D707" s="219">
        <f>SUM(D708:D711)</f>
        <v>8458</v>
      </c>
      <c r="E707" s="353">
        <f t="shared" si="42"/>
        <v>0.011</v>
      </c>
      <c r="F707" s="189" t="str">
        <f t="shared" si="45"/>
        <v>是</v>
      </c>
      <c r="G707" s="248" t="str">
        <f t="shared" si="46"/>
        <v>款</v>
      </c>
    </row>
    <row r="708" ht="36" customHeight="1" spans="1:7">
      <c r="A708" s="356">
        <v>2101101</v>
      </c>
      <c r="B708" s="227" t="s">
        <v>656</v>
      </c>
      <c r="C708" s="218">
        <v>1824</v>
      </c>
      <c r="D708" s="218">
        <v>2060</v>
      </c>
      <c r="E708" s="353">
        <f t="shared" si="42"/>
        <v>0.129</v>
      </c>
      <c r="F708" s="187" t="str">
        <f t="shared" si="45"/>
        <v>是</v>
      </c>
      <c r="G708" s="250" t="str">
        <f t="shared" si="46"/>
        <v>项</v>
      </c>
    </row>
    <row r="709" ht="36" customHeight="1" spans="1:7">
      <c r="A709" s="356">
        <v>2101102</v>
      </c>
      <c r="B709" s="227" t="s">
        <v>657</v>
      </c>
      <c r="C709" s="218">
        <v>6094</v>
      </c>
      <c r="D709" s="218">
        <v>5982</v>
      </c>
      <c r="E709" s="353">
        <f t="shared" ref="E709:E772" si="47">IF(C709&lt;&gt;0,D709/C709-1,"")</f>
        <v>-0.018</v>
      </c>
      <c r="F709" s="187" t="str">
        <f t="shared" si="45"/>
        <v>是</v>
      </c>
      <c r="G709" s="250" t="str">
        <f t="shared" si="46"/>
        <v>项</v>
      </c>
    </row>
    <row r="710" ht="36" hidden="1" customHeight="1" spans="1:7">
      <c r="A710" s="356">
        <v>2101103</v>
      </c>
      <c r="B710" s="227" t="s">
        <v>658</v>
      </c>
      <c r="C710" s="218">
        <v>0</v>
      </c>
      <c r="D710" s="218">
        <v>0</v>
      </c>
      <c r="E710" s="353" t="str">
        <f t="shared" si="47"/>
        <v/>
      </c>
      <c r="F710" s="187" t="str">
        <f t="shared" si="45"/>
        <v>否</v>
      </c>
      <c r="G710" s="250" t="str">
        <f t="shared" si="46"/>
        <v>项</v>
      </c>
    </row>
    <row r="711" ht="36" customHeight="1" spans="1:7">
      <c r="A711" s="356">
        <v>2101199</v>
      </c>
      <c r="B711" s="227" t="s">
        <v>659</v>
      </c>
      <c r="C711" s="218">
        <v>445</v>
      </c>
      <c r="D711" s="218">
        <v>416</v>
      </c>
      <c r="E711" s="353">
        <f t="shared" si="47"/>
        <v>-0.065</v>
      </c>
      <c r="F711" s="187" t="str">
        <f t="shared" si="45"/>
        <v>是</v>
      </c>
      <c r="G711" s="250" t="str">
        <f t="shared" si="46"/>
        <v>项</v>
      </c>
    </row>
    <row r="712" s="248" customFormat="1" ht="36" customHeight="1" spans="1:7">
      <c r="A712" s="352">
        <v>21012</v>
      </c>
      <c r="B712" s="211" t="s">
        <v>660</v>
      </c>
      <c r="C712" s="219">
        <f>SUM(C713:C715)</f>
        <v>628</v>
      </c>
      <c r="D712" s="219">
        <f>SUM(D713:D715)</f>
        <v>662</v>
      </c>
      <c r="E712" s="353">
        <f t="shared" si="47"/>
        <v>0.054</v>
      </c>
      <c r="F712" s="189" t="str">
        <f t="shared" si="45"/>
        <v>是</v>
      </c>
      <c r="G712" s="248" t="str">
        <f t="shared" si="46"/>
        <v>款</v>
      </c>
    </row>
    <row r="713" ht="36" hidden="1" customHeight="1" spans="1:7">
      <c r="A713" s="356">
        <v>2101201</v>
      </c>
      <c r="B713" s="227" t="s">
        <v>661</v>
      </c>
      <c r="C713" s="218">
        <v>0</v>
      </c>
      <c r="D713" s="218">
        <v>0</v>
      </c>
      <c r="E713" s="353" t="str">
        <f t="shared" si="47"/>
        <v/>
      </c>
      <c r="F713" s="187" t="str">
        <f t="shared" si="45"/>
        <v>否</v>
      </c>
      <c r="G713" s="250" t="str">
        <f t="shared" si="46"/>
        <v>项</v>
      </c>
    </row>
    <row r="714" ht="36" customHeight="1" spans="1:7">
      <c r="A714" s="356">
        <v>2101202</v>
      </c>
      <c r="B714" s="227" t="s">
        <v>662</v>
      </c>
      <c r="C714" s="218">
        <v>628</v>
      </c>
      <c r="D714" s="218">
        <v>662</v>
      </c>
      <c r="E714" s="353">
        <f t="shared" si="47"/>
        <v>0.054</v>
      </c>
      <c r="F714" s="187" t="str">
        <f t="shared" si="45"/>
        <v>是</v>
      </c>
      <c r="G714" s="250" t="str">
        <f t="shared" si="46"/>
        <v>项</v>
      </c>
    </row>
    <row r="715" ht="36" hidden="1" customHeight="1" spans="1:7">
      <c r="A715" s="356">
        <v>2101299</v>
      </c>
      <c r="B715" s="227" t="s">
        <v>663</v>
      </c>
      <c r="C715" s="218">
        <v>0</v>
      </c>
      <c r="D715" s="218">
        <v>0</v>
      </c>
      <c r="E715" s="353" t="str">
        <f t="shared" si="47"/>
        <v/>
      </c>
      <c r="F715" s="187" t="str">
        <f t="shared" si="45"/>
        <v>否</v>
      </c>
      <c r="G715" s="250" t="str">
        <f t="shared" si="46"/>
        <v>项</v>
      </c>
    </row>
    <row r="716" s="248" customFormat="1" ht="36" customHeight="1" spans="1:7">
      <c r="A716" s="352">
        <v>21013</v>
      </c>
      <c r="B716" s="211" t="s">
        <v>664</v>
      </c>
      <c r="C716" s="219">
        <f>SUM(C717:C719)</f>
        <v>465</v>
      </c>
      <c r="D716" s="219">
        <f>SUM(D717:D719)</f>
        <v>455</v>
      </c>
      <c r="E716" s="353">
        <f t="shared" si="47"/>
        <v>-0.022</v>
      </c>
      <c r="F716" s="189" t="str">
        <f t="shared" si="45"/>
        <v>是</v>
      </c>
      <c r="G716" s="248" t="str">
        <f t="shared" si="46"/>
        <v>款</v>
      </c>
    </row>
    <row r="717" ht="36" hidden="1" customHeight="1" spans="1:7">
      <c r="A717" s="356">
        <v>2101301</v>
      </c>
      <c r="B717" s="227" t="s">
        <v>665</v>
      </c>
      <c r="C717" s="218">
        <v>0</v>
      </c>
      <c r="D717" s="218">
        <v>0</v>
      </c>
      <c r="E717" s="353" t="str">
        <f t="shared" si="47"/>
        <v/>
      </c>
      <c r="F717" s="187" t="str">
        <f t="shared" si="45"/>
        <v>否</v>
      </c>
      <c r="G717" s="250" t="str">
        <f t="shared" si="46"/>
        <v>项</v>
      </c>
    </row>
    <row r="718" ht="36" customHeight="1" spans="1:7">
      <c r="A718" s="356">
        <v>2101302</v>
      </c>
      <c r="B718" s="227" t="s">
        <v>666</v>
      </c>
      <c r="C718" s="218">
        <v>10</v>
      </c>
      <c r="D718" s="218">
        <v>0</v>
      </c>
      <c r="E718" s="353">
        <f t="shared" si="47"/>
        <v>-1</v>
      </c>
      <c r="F718" s="187" t="str">
        <f t="shared" si="45"/>
        <v>是</v>
      </c>
      <c r="G718" s="250" t="str">
        <f t="shared" si="46"/>
        <v>项</v>
      </c>
    </row>
    <row r="719" ht="36" customHeight="1" spans="1:7">
      <c r="A719" s="356">
        <v>2101399</v>
      </c>
      <c r="B719" s="227" t="s">
        <v>667</v>
      </c>
      <c r="C719" s="218">
        <v>455</v>
      </c>
      <c r="D719" s="218">
        <v>455</v>
      </c>
      <c r="E719" s="353">
        <f t="shared" si="47"/>
        <v>0</v>
      </c>
      <c r="F719" s="187" t="str">
        <f t="shared" si="45"/>
        <v>是</v>
      </c>
      <c r="G719" s="250" t="str">
        <f t="shared" si="46"/>
        <v>项</v>
      </c>
    </row>
    <row r="720" s="248" customFormat="1" ht="36" hidden="1" customHeight="1" spans="1:7">
      <c r="A720" s="352">
        <v>21014</v>
      </c>
      <c r="B720" s="211" t="s">
        <v>668</v>
      </c>
      <c r="C720" s="219">
        <f>SUM(C721:C722)</f>
        <v>0</v>
      </c>
      <c r="D720" s="219">
        <f>SUM(D721:D722)</f>
        <v>0</v>
      </c>
      <c r="E720" s="353" t="str">
        <f t="shared" si="47"/>
        <v/>
      </c>
      <c r="F720" s="189" t="str">
        <f t="shared" si="45"/>
        <v>否</v>
      </c>
      <c r="G720" s="248" t="str">
        <f t="shared" si="46"/>
        <v>款</v>
      </c>
    </row>
    <row r="721" ht="36" hidden="1" customHeight="1" spans="1:7">
      <c r="A721" s="356">
        <v>2101401</v>
      </c>
      <c r="B721" s="227" t="s">
        <v>669</v>
      </c>
      <c r="C721" s="218">
        <v>0</v>
      </c>
      <c r="D721" s="218">
        <v>0</v>
      </c>
      <c r="E721" s="353" t="str">
        <f t="shared" si="47"/>
        <v/>
      </c>
      <c r="F721" s="187" t="str">
        <f t="shared" si="45"/>
        <v>否</v>
      </c>
      <c r="G721" s="250" t="str">
        <f t="shared" si="46"/>
        <v>项</v>
      </c>
    </row>
    <row r="722" ht="36" hidden="1" customHeight="1" spans="1:7">
      <c r="A722" s="356">
        <v>2101499</v>
      </c>
      <c r="B722" s="227" t="s">
        <v>670</v>
      </c>
      <c r="C722" s="218">
        <v>0</v>
      </c>
      <c r="D722" s="218">
        <v>0</v>
      </c>
      <c r="E722" s="353" t="str">
        <f t="shared" si="47"/>
        <v/>
      </c>
      <c r="F722" s="187" t="str">
        <f t="shared" si="45"/>
        <v>否</v>
      </c>
      <c r="G722" s="250" t="str">
        <f t="shared" si="46"/>
        <v>项</v>
      </c>
    </row>
    <row r="723" s="248" customFormat="1" ht="36" customHeight="1" spans="1:7">
      <c r="A723" s="352">
        <v>21015</v>
      </c>
      <c r="B723" s="211" t="s">
        <v>671</v>
      </c>
      <c r="C723" s="219">
        <f>SUM(C724:C731)</f>
        <v>367</v>
      </c>
      <c r="D723" s="219">
        <f>SUM(D724:D731)</f>
        <v>375</v>
      </c>
      <c r="E723" s="353">
        <f t="shared" si="47"/>
        <v>0.022</v>
      </c>
      <c r="F723" s="189" t="str">
        <f t="shared" si="45"/>
        <v>是</v>
      </c>
      <c r="G723" s="248" t="str">
        <f t="shared" si="46"/>
        <v>款</v>
      </c>
    </row>
    <row r="724" ht="36" customHeight="1" spans="1:7">
      <c r="A724" s="356">
        <v>2101501</v>
      </c>
      <c r="B724" s="227" t="s">
        <v>138</v>
      </c>
      <c r="C724" s="218">
        <v>347</v>
      </c>
      <c r="D724" s="218">
        <v>375</v>
      </c>
      <c r="E724" s="353">
        <f t="shared" si="47"/>
        <v>0.081</v>
      </c>
      <c r="F724" s="187" t="str">
        <f t="shared" si="45"/>
        <v>是</v>
      </c>
      <c r="G724" s="250" t="str">
        <f t="shared" si="46"/>
        <v>项</v>
      </c>
    </row>
    <row r="725" ht="36" hidden="1" customHeight="1" spans="1:7">
      <c r="A725" s="356">
        <v>2101502</v>
      </c>
      <c r="B725" s="227" t="s">
        <v>139</v>
      </c>
      <c r="C725" s="218">
        <v>0</v>
      </c>
      <c r="D725" s="218">
        <v>0</v>
      </c>
      <c r="E725" s="353" t="str">
        <f t="shared" si="47"/>
        <v/>
      </c>
      <c r="F725" s="187" t="str">
        <f t="shared" si="45"/>
        <v>否</v>
      </c>
      <c r="G725" s="250" t="str">
        <f t="shared" si="46"/>
        <v>项</v>
      </c>
    </row>
    <row r="726" ht="36" hidden="1" customHeight="1" spans="1:7">
      <c r="A726" s="356">
        <v>2101503</v>
      </c>
      <c r="B726" s="227" t="s">
        <v>140</v>
      </c>
      <c r="C726" s="218">
        <v>0</v>
      </c>
      <c r="D726" s="218">
        <v>0</v>
      </c>
      <c r="E726" s="353" t="str">
        <f t="shared" si="47"/>
        <v/>
      </c>
      <c r="F726" s="187" t="str">
        <f t="shared" si="45"/>
        <v>否</v>
      </c>
      <c r="G726" s="250" t="str">
        <f t="shared" si="46"/>
        <v>项</v>
      </c>
    </row>
    <row r="727" ht="36" hidden="1" customHeight="1" spans="1:7">
      <c r="A727" s="356">
        <v>2101504</v>
      </c>
      <c r="B727" s="227" t="s">
        <v>179</v>
      </c>
      <c r="C727" s="218">
        <v>0</v>
      </c>
      <c r="D727" s="218">
        <v>0</v>
      </c>
      <c r="E727" s="353" t="str">
        <f t="shared" si="47"/>
        <v/>
      </c>
      <c r="F727" s="187" t="str">
        <f t="shared" si="45"/>
        <v>否</v>
      </c>
      <c r="G727" s="250" t="str">
        <f t="shared" si="46"/>
        <v>项</v>
      </c>
    </row>
    <row r="728" ht="36" hidden="1" customHeight="1" spans="1:7">
      <c r="A728" s="356">
        <v>2101505</v>
      </c>
      <c r="B728" s="227" t="s">
        <v>672</v>
      </c>
      <c r="C728" s="218">
        <v>0</v>
      </c>
      <c r="D728" s="218">
        <v>0</v>
      </c>
      <c r="E728" s="353" t="str">
        <f t="shared" si="47"/>
        <v/>
      </c>
      <c r="F728" s="187" t="str">
        <f t="shared" si="45"/>
        <v>否</v>
      </c>
      <c r="G728" s="250" t="str">
        <f t="shared" si="46"/>
        <v>项</v>
      </c>
    </row>
    <row r="729" ht="36" hidden="1" customHeight="1" spans="1:7">
      <c r="A729" s="356">
        <v>2101506</v>
      </c>
      <c r="B729" s="227" t="s">
        <v>673</v>
      </c>
      <c r="C729" s="218">
        <v>0</v>
      </c>
      <c r="D729" s="218">
        <v>0</v>
      </c>
      <c r="E729" s="353" t="str">
        <f t="shared" si="47"/>
        <v/>
      </c>
      <c r="F729" s="187" t="str">
        <f t="shared" si="45"/>
        <v>否</v>
      </c>
      <c r="G729" s="250" t="str">
        <f t="shared" si="46"/>
        <v>项</v>
      </c>
    </row>
    <row r="730" ht="36" hidden="1" customHeight="1" spans="1:7">
      <c r="A730" s="356">
        <v>2101550</v>
      </c>
      <c r="B730" s="227" t="s">
        <v>147</v>
      </c>
      <c r="C730" s="218">
        <v>0</v>
      </c>
      <c r="D730" s="218">
        <v>0</v>
      </c>
      <c r="E730" s="353" t="str">
        <f t="shared" si="47"/>
        <v/>
      </c>
      <c r="F730" s="187" t="str">
        <f t="shared" si="45"/>
        <v>否</v>
      </c>
      <c r="G730" s="250" t="str">
        <f t="shared" si="46"/>
        <v>项</v>
      </c>
    </row>
    <row r="731" ht="36" customHeight="1" spans="1:7">
      <c r="A731" s="356">
        <v>2101599</v>
      </c>
      <c r="B731" s="227" t="s">
        <v>674</v>
      </c>
      <c r="C731" s="218">
        <v>20</v>
      </c>
      <c r="D731" s="218">
        <v>0</v>
      </c>
      <c r="E731" s="353">
        <f t="shared" si="47"/>
        <v>-1</v>
      </c>
      <c r="F731" s="187" t="str">
        <f t="shared" si="45"/>
        <v>是</v>
      </c>
      <c r="G731" s="250" t="str">
        <f t="shared" si="46"/>
        <v>项</v>
      </c>
    </row>
    <row r="732" s="248" customFormat="1" ht="36" customHeight="1" spans="1:7">
      <c r="A732" s="352">
        <v>21016</v>
      </c>
      <c r="B732" s="211" t="s">
        <v>675</v>
      </c>
      <c r="C732" s="219">
        <f>C733</f>
        <v>10</v>
      </c>
      <c r="D732" s="219">
        <f>D733</f>
        <v>0</v>
      </c>
      <c r="E732" s="353">
        <f t="shared" si="47"/>
        <v>-1</v>
      </c>
      <c r="F732" s="189" t="str">
        <f t="shared" si="45"/>
        <v>是</v>
      </c>
      <c r="G732" s="248" t="str">
        <f t="shared" si="46"/>
        <v>款</v>
      </c>
    </row>
    <row r="733" ht="36" customHeight="1" spans="1:7">
      <c r="A733" s="356">
        <v>2101601</v>
      </c>
      <c r="B733" s="227" t="s">
        <v>676</v>
      </c>
      <c r="C733" s="218">
        <v>10</v>
      </c>
      <c r="D733" s="218">
        <v>0</v>
      </c>
      <c r="E733" s="353">
        <f t="shared" si="47"/>
        <v>-1</v>
      </c>
      <c r="F733" s="187" t="str">
        <f t="shared" si="45"/>
        <v>是</v>
      </c>
      <c r="G733" s="250" t="str">
        <f t="shared" si="46"/>
        <v>项</v>
      </c>
    </row>
    <row r="734" s="248" customFormat="1" ht="36" customHeight="1" spans="1:7">
      <c r="A734" s="352">
        <v>21099</v>
      </c>
      <c r="B734" s="211" t="s">
        <v>677</v>
      </c>
      <c r="C734" s="219">
        <f>C735</f>
        <v>50</v>
      </c>
      <c r="D734" s="219">
        <f>D735</f>
        <v>40</v>
      </c>
      <c r="E734" s="353">
        <f t="shared" si="47"/>
        <v>-0.2</v>
      </c>
      <c r="F734" s="189" t="str">
        <f t="shared" si="45"/>
        <v>是</v>
      </c>
      <c r="G734" s="248" t="str">
        <f t="shared" si="46"/>
        <v>款</v>
      </c>
    </row>
    <row r="735" ht="36" customHeight="1" spans="1:7">
      <c r="A735" s="356">
        <v>2109999</v>
      </c>
      <c r="B735" s="227" t="s">
        <v>678</v>
      </c>
      <c r="C735" s="218">
        <v>50</v>
      </c>
      <c r="D735" s="218">
        <v>40</v>
      </c>
      <c r="E735" s="353">
        <f t="shared" si="47"/>
        <v>-0.2</v>
      </c>
      <c r="F735" s="187" t="str">
        <f t="shared" si="45"/>
        <v>是</v>
      </c>
      <c r="G735" s="250" t="str">
        <f t="shared" si="46"/>
        <v>项</v>
      </c>
    </row>
    <row r="736" s="248" customFormat="1" ht="36" customHeight="1" spans="1:7">
      <c r="A736" s="352">
        <v>211</v>
      </c>
      <c r="B736" s="211" t="s">
        <v>95</v>
      </c>
      <c r="C736" s="213">
        <f>SUM(C737,C747,C751,C760,C767,C774,C780,C783,C786,C788,C790,C796,C798,C800,C815)</f>
        <v>0</v>
      </c>
      <c r="D736" s="213">
        <f>SUM(D737,D747,D751,D760,D767,D774,D780,D783,D786,D788,D790,D796,D798,D800,D815)</f>
        <v>105</v>
      </c>
      <c r="E736" s="351" t="str">
        <f t="shared" si="47"/>
        <v/>
      </c>
      <c r="F736" s="189" t="str">
        <f t="shared" ref="F736:F760" si="48">IF(LEN(A736)=3,"是",IF(B736&lt;&gt;"",IF(SUM(C736:D736)&lt;&gt;0,"是","否"),"是"))</f>
        <v>是</v>
      </c>
      <c r="G736" s="248" t="str">
        <f t="shared" ref="G736:G760" si="49">IF(LEN(A736)=3,"类",IF(LEN(A736)=5,"款","项"))</f>
        <v>类</v>
      </c>
    </row>
    <row r="737" s="248" customFormat="1" ht="36" customHeight="1" spans="1:7">
      <c r="A737" s="352">
        <v>21101</v>
      </c>
      <c r="B737" s="211" t="s">
        <v>679</v>
      </c>
      <c r="C737" s="219">
        <f>SUM(C738:C746)</f>
        <v>0</v>
      </c>
      <c r="D737" s="219">
        <f>SUM(D738:D746)</f>
        <v>105</v>
      </c>
      <c r="E737" s="353" t="str">
        <f t="shared" si="47"/>
        <v/>
      </c>
      <c r="F737" s="189" t="str">
        <f t="shared" si="48"/>
        <v>是</v>
      </c>
      <c r="G737" s="248" t="str">
        <f t="shared" si="49"/>
        <v>款</v>
      </c>
    </row>
    <row r="738" ht="36" hidden="1" customHeight="1" spans="1:7">
      <c r="A738" s="356">
        <v>2110101</v>
      </c>
      <c r="B738" s="227" t="s">
        <v>138</v>
      </c>
      <c r="C738" s="218">
        <v>0</v>
      </c>
      <c r="D738" s="218">
        <v>0</v>
      </c>
      <c r="E738" s="353" t="str">
        <f t="shared" si="47"/>
        <v/>
      </c>
      <c r="F738" s="187" t="str">
        <f t="shared" si="48"/>
        <v>否</v>
      </c>
      <c r="G738" s="250" t="str">
        <f t="shared" si="49"/>
        <v>项</v>
      </c>
    </row>
    <row r="739" ht="36" hidden="1" customHeight="1" spans="1:7">
      <c r="A739" s="356">
        <v>2110102</v>
      </c>
      <c r="B739" s="227" t="s">
        <v>139</v>
      </c>
      <c r="C739" s="218">
        <v>0</v>
      </c>
      <c r="D739" s="218">
        <v>0</v>
      </c>
      <c r="E739" s="353" t="str">
        <f t="shared" si="47"/>
        <v/>
      </c>
      <c r="F739" s="187" t="str">
        <f t="shared" si="48"/>
        <v>否</v>
      </c>
      <c r="G739" s="250" t="str">
        <f t="shared" si="49"/>
        <v>项</v>
      </c>
    </row>
    <row r="740" ht="36" hidden="1" customHeight="1" spans="1:7">
      <c r="A740" s="356">
        <v>2110103</v>
      </c>
      <c r="B740" s="227" t="s">
        <v>140</v>
      </c>
      <c r="C740" s="218">
        <v>0</v>
      </c>
      <c r="D740" s="218">
        <v>0</v>
      </c>
      <c r="E740" s="353" t="str">
        <f t="shared" si="47"/>
        <v/>
      </c>
      <c r="F740" s="187" t="str">
        <f t="shared" si="48"/>
        <v>否</v>
      </c>
      <c r="G740" s="250" t="str">
        <f t="shared" si="49"/>
        <v>项</v>
      </c>
    </row>
    <row r="741" ht="36" hidden="1" customHeight="1" spans="1:7">
      <c r="A741" s="356">
        <v>2110104</v>
      </c>
      <c r="B741" s="227" t="s">
        <v>680</v>
      </c>
      <c r="C741" s="218">
        <v>0</v>
      </c>
      <c r="D741" s="218">
        <v>0</v>
      </c>
      <c r="E741" s="353" t="str">
        <f t="shared" si="47"/>
        <v/>
      </c>
      <c r="F741" s="187" t="str">
        <f t="shared" si="48"/>
        <v>否</v>
      </c>
      <c r="G741" s="250" t="str">
        <f t="shared" si="49"/>
        <v>项</v>
      </c>
    </row>
    <row r="742" ht="36" hidden="1" customHeight="1" spans="1:7">
      <c r="A742" s="356">
        <v>2110105</v>
      </c>
      <c r="B742" s="227" t="s">
        <v>681</v>
      </c>
      <c r="C742" s="218">
        <v>0</v>
      </c>
      <c r="D742" s="218">
        <v>0</v>
      </c>
      <c r="E742" s="353" t="str">
        <f t="shared" si="47"/>
        <v/>
      </c>
      <c r="F742" s="187" t="str">
        <f t="shared" si="48"/>
        <v>否</v>
      </c>
      <c r="G742" s="250" t="str">
        <f t="shared" si="49"/>
        <v>项</v>
      </c>
    </row>
    <row r="743" ht="36" hidden="1" customHeight="1" spans="1:7">
      <c r="A743" s="356">
        <v>2110106</v>
      </c>
      <c r="B743" s="227" t="s">
        <v>682</v>
      </c>
      <c r="C743" s="218">
        <v>0</v>
      </c>
      <c r="D743" s="218">
        <v>0</v>
      </c>
      <c r="E743" s="353" t="str">
        <f t="shared" si="47"/>
        <v/>
      </c>
      <c r="F743" s="187" t="str">
        <f t="shared" si="48"/>
        <v>否</v>
      </c>
      <c r="G743" s="250" t="str">
        <f t="shared" si="49"/>
        <v>项</v>
      </c>
    </row>
    <row r="744" ht="36" hidden="1" customHeight="1" spans="1:7">
      <c r="A744" s="356">
        <v>2110107</v>
      </c>
      <c r="B744" s="227" t="s">
        <v>683</v>
      </c>
      <c r="C744" s="218">
        <v>0</v>
      </c>
      <c r="D744" s="218">
        <v>0</v>
      </c>
      <c r="E744" s="353" t="str">
        <f t="shared" si="47"/>
        <v/>
      </c>
      <c r="F744" s="187" t="str">
        <f t="shared" si="48"/>
        <v>否</v>
      </c>
      <c r="G744" s="250" t="str">
        <f t="shared" si="49"/>
        <v>项</v>
      </c>
    </row>
    <row r="745" ht="36" hidden="1" customHeight="1" spans="1:7">
      <c r="A745" s="356">
        <v>2110108</v>
      </c>
      <c r="B745" s="227" t="s">
        <v>684</v>
      </c>
      <c r="C745" s="218">
        <v>0</v>
      </c>
      <c r="D745" s="218">
        <v>0</v>
      </c>
      <c r="E745" s="353" t="str">
        <f t="shared" si="47"/>
        <v/>
      </c>
      <c r="F745" s="187" t="str">
        <f t="shared" si="48"/>
        <v>否</v>
      </c>
      <c r="G745" s="250" t="str">
        <f t="shared" si="49"/>
        <v>项</v>
      </c>
    </row>
    <row r="746" ht="36" customHeight="1" spans="1:7">
      <c r="A746" s="356">
        <v>2110199</v>
      </c>
      <c r="B746" s="227" t="s">
        <v>685</v>
      </c>
      <c r="C746" s="218">
        <v>0</v>
      </c>
      <c r="D746" s="218">
        <v>105</v>
      </c>
      <c r="E746" s="353" t="str">
        <f t="shared" si="47"/>
        <v/>
      </c>
      <c r="F746" s="187" t="str">
        <f t="shared" si="48"/>
        <v>是</v>
      </c>
      <c r="G746" s="250" t="str">
        <f t="shared" si="49"/>
        <v>项</v>
      </c>
    </row>
    <row r="747" s="248" customFormat="1" ht="36" hidden="1" customHeight="1" spans="1:7">
      <c r="A747" s="352">
        <v>21102</v>
      </c>
      <c r="B747" s="211" t="s">
        <v>686</v>
      </c>
      <c r="C747" s="219">
        <f>SUM(C748:C750)</f>
        <v>0</v>
      </c>
      <c r="D747" s="219">
        <f>SUM(D748:D750)</f>
        <v>0</v>
      </c>
      <c r="E747" s="353" t="str">
        <f t="shared" si="47"/>
        <v/>
      </c>
      <c r="F747" s="189" t="str">
        <f t="shared" si="48"/>
        <v>否</v>
      </c>
      <c r="G747" s="248" t="str">
        <f t="shared" si="49"/>
        <v>款</v>
      </c>
    </row>
    <row r="748" ht="36" hidden="1" customHeight="1" spans="1:7">
      <c r="A748" s="356">
        <v>2110203</v>
      </c>
      <c r="B748" s="227" t="s">
        <v>687</v>
      </c>
      <c r="C748" s="218">
        <v>0</v>
      </c>
      <c r="D748" s="218">
        <v>0</v>
      </c>
      <c r="E748" s="353" t="str">
        <f t="shared" si="47"/>
        <v/>
      </c>
      <c r="F748" s="187" t="str">
        <f t="shared" si="48"/>
        <v>否</v>
      </c>
      <c r="G748" s="250" t="str">
        <f t="shared" si="49"/>
        <v>项</v>
      </c>
    </row>
    <row r="749" ht="36" hidden="1" customHeight="1" spans="1:7">
      <c r="A749" s="356">
        <v>2110204</v>
      </c>
      <c r="B749" s="227" t="s">
        <v>688</v>
      </c>
      <c r="C749" s="218">
        <v>0</v>
      </c>
      <c r="D749" s="218">
        <v>0</v>
      </c>
      <c r="E749" s="353" t="str">
        <f t="shared" si="47"/>
        <v/>
      </c>
      <c r="F749" s="187" t="str">
        <f t="shared" si="48"/>
        <v>否</v>
      </c>
      <c r="G749" s="250" t="str">
        <f t="shared" si="49"/>
        <v>项</v>
      </c>
    </row>
    <row r="750" ht="36" hidden="1" customHeight="1" spans="1:7">
      <c r="A750" s="356">
        <v>2110299</v>
      </c>
      <c r="B750" s="227" t="s">
        <v>689</v>
      </c>
      <c r="C750" s="218">
        <v>0</v>
      </c>
      <c r="D750" s="218">
        <v>0</v>
      </c>
      <c r="E750" s="353" t="str">
        <f t="shared" si="47"/>
        <v/>
      </c>
      <c r="F750" s="187" t="str">
        <f t="shared" si="48"/>
        <v>否</v>
      </c>
      <c r="G750" s="250" t="str">
        <f t="shared" si="49"/>
        <v>项</v>
      </c>
    </row>
    <row r="751" s="248" customFormat="1" ht="36" hidden="1" customHeight="1" spans="1:7">
      <c r="A751" s="352">
        <v>21103</v>
      </c>
      <c r="B751" s="211" t="s">
        <v>690</v>
      </c>
      <c r="C751" s="219">
        <f>SUM(C752:C759)</f>
        <v>0</v>
      </c>
      <c r="D751" s="219">
        <f>SUM(D752:D759)</f>
        <v>0</v>
      </c>
      <c r="E751" s="353" t="str">
        <f t="shared" si="47"/>
        <v/>
      </c>
      <c r="F751" s="189" t="str">
        <f t="shared" si="48"/>
        <v>否</v>
      </c>
      <c r="G751" s="248" t="str">
        <f t="shared" si="49"/>
        <v>款</v>
      </c>
    </row>
    <row r="752" ht="36" hidden="1" customHeight="1" spans="1:7">
      <c r="A752" s="356">
        <v>2110301</v>
      </c>
      <c r="B752" s="227" t="s">
        <v>691</v>
      </c>
      <c r="C752" s="218">
        <v>0</v>
      </c>
      <c r="D752" s="218">
        <v>0</v>
      </c>
      <c r="E752" s="353" t="str">
        <f t="shared" si="47"/>
        <v/>
      </c>
      <c r="F752" s="187" t="str">
        <f t="shared" si="48"/>
        <v>否</v>
      </c>
      <c r="G752" s="250" t="str">
        <f t="shared" si="49"/>
        <v>项</v>
      </c>
    </row>
    <row r="753" ht="36" hidden="1" customHeight="1" spans="1:7">
      <c r="A753" s="356">
        <v>2110302</v>
      </c>
      <c r="B753" s="227" t="s">
        <v>692</v>
      </c>
      <c r="C753" s="218">
        <v>0</v>
      </c>
      <c r="D753" s="218">
        <v>0</v>
      </c>
      <c r="E753" s="353" t="str">
        <f t="shared" si="47"/>
        <v/>
      </c>
      <c r="F753" s="187" t="str">
        <f t="shared" si="48"/>
        <v>否</v>
      </c>
      <c r="G753" s="250" t="str">
        <f t="shared" si="49"/>
        <v>项</v>
      </c>
    </row>
    <row r="754" ht="36" hidden="1" customHeight="1" spans="1:7">
      <c r="A754" s="356">
        <v>2110303</v>
      </c>
      <c r="B754" s="227" t="s">
        <v>693</v>
      </c>
      <c r="C754" s="218">
        <v>0</v>
      </c>
      <c r="D754" s="218">
        <v>0</v>
      </c>
      <c r="E754" s="353" t="str">
        <f t="shared" si="47"/>
        <v/>
      </c>
      <c r="F754" s="187" t="str">
        <f t="shared" si="48"/>
        <v>否</v>
      </c>
      <c r="G754" s="250" t="str">
        <f t="shared" si="49"/>
        <v>项</v>
      </c>
    </row>
    <row r="755" ht="36" hidden="1" customHeight="1" spans="1:7">
      <c r="A755" s="356">
        <v>2110304</v>
      </c>
      <c r="B755" s="227" t="s">
        <v>694</v>
      </c>
      <c r="C755" s="218">
        <v>0</v>
      </c>
      <c r="D755" s="218">
        <v>0</v>
      </c>
      <c r="E755" s="353" t="str">
        <f t="shared" si="47"/>
        <v/>
      </c>
      <c r="F755" s="187" t="str">
        <f t="shared" si="48"/>
        <v>否</v>
      </c>
      <c r="G755" s="250" t="str">
        <f t="shared" si="49"/>
        <v>项</v>
      </c>
    </row>
    <row r="756" ht="36" hidden="1" customHeight="1" spans="1:7">
      <c r="A756" s="356">
        <v>2110305</v>
      </c>
      <c r="B756" s="227" t="s">
        <v>695</v>
      </c>
      <c r="C756" s="218">
        <v>0</v>
      </c>
      <c r="D756" s="218">
        <v>0</v>
      </c>
      <c r="E756" s="353" t="str">
        <f t="shared" si="47"/>
        <v/>
      </c>
      <c r="F756" s="187" t="str">
        <f t="shared" si="48"/>
        <v>否</v>
      </c>
      <c r="G756" s="250" t="str">
        <f t="shared" si="49"/>
        <v>项</v>
      </c>
    </row>
    <row r="757" ht="36" hidden="1" customHeight="1" spans="1:7">
      <c r="A757" s="356">
        <v>2110306</v>
      </c>
      <c r="B757" s="227" t="s">
        <v>696</v>
      </c>
      <c r="C757" s="218">
        <v>0</v>
      </c>
      <c r="D757" s="218">
        <v>0</v>
      </c>
      <c r="E757" s="353" t="str">
        <f t="shared" si="47"/>
        <v/>
      </c>
      <c r="F757" s="187" t="str">
        <f t="shared" si="48"/>
        <v>否</v>
      </c>
      <c r="G757" s="250" t="str">
        <f t="shared" si="49"/>
        <v>项</v>
      </c>
    </row>
    <row r="758" ht="36" hidden="1" customHeight="1" spans="1:7">
      <c r="A758" s="360">
        <v>2110307</v>
      </c>
      <c r="B758" s="227" t="s">
        <v>697</v>
      </c>
      <c r="C758" s="218">
        <v>0</v>
      </c>
      <c r="D758" s="218">
        <v>0</v>
      </c>
      <c r="E758" s="353" t="str">
        <f t="shared" si="47"/>
        <v/>
      </c>
      <c r="F758" s="187" t="str">
        <f t="shared" si="48"/>
        <v>否</v>
      </c>
      <c r="G758" s="250" t="str">
        <f t="shared" si="49"/>
        <v>项</v>
      </c>
    </row>
    <row r="759" ht="36" hidden="1" customHeight="1" spans="1:7">
      <c r="A759" s="356">
        <v>2110399</v>
      </c>
      <c r="B759" s="227" t="s">
        <v>698</v>
      </c>
      <c r="C759" s="218">
        <v>0</v>
      </c>
      <c r="D759" s="218">
        <v>0</v>
      </c>
      <c r="E759" s="353" t="str">
        <f t="shared" si="47"/>
        <v/>
      </c>
      <c r="F759" s="187" t="str">
        <f t="shared" si="48"/>
        <v>否</v>
      </c>
      <c r="G759" s="250" t="str">
        <f t="shared" si="49"/>
        <v>项</v>
      </c>
    </row>
    <row r="760" s="248" customFormat="1" ht="36" hidden="1" customHeight="1" spans="1:7">
      <c r="A760" s="352">
        <v>21104</v>
      </c>
      <c r="B760" s="211" t="s">
        <v>699</v>
      </c>
      <c r="C760" s="219">
        <f>SUM(C761:C766)</f>
        <v>0</v>
      </c>
      <c r="D760" s="219">
        <f>SUM(D761:D766)</f>
        <v>0</v>
      </c>
      <c r="E760" s="353" t="str">
        <f t="shared" si="47"/>
        <v/>
      </c>
      <c r="F760" s="189" t="str">
        <f t="shared" si="48"/>
        <v>否</v>
      </c>
      <c r="G760" s="248" t="str">
        <f t="shared" si="49"/>
        <v>款</v>
      </c>
    </row>
    <row r="761" ht="36" hidden="1" customHeight="1" spans="1:7">
      <c r="A761" s="356">
        <v>2110401</v>
      </c>
      <c r="B761" s="227" t="s">
        <v>700</v>
      </c>
      <c r="C761" s="218">
        <v>0</v>
      </c>
      <c r="D761" s="218">
        <v>0</v>
      </c>
      <c r="E761" s="353" t="str">
        <f t="shared" si="47"/>
        <v/>
      </c>
      <c r="F761" s="187" t="str">
        <f t="shared" ref="F761:F816" si="50">IF(LEN(A761)=3,"是",IF(B761&lt;&gt;"",IF(SUM(C761:D761)&lt;&gt;0,"是","否"),"是"))</f>
        <v>否</v>
      </c>
      <c r="G761" s="250" t="str">
        <f t="shared" ref="G761:G816" si="51">IF(LEN(A761)=3,"类",IF(LEN(A761)=5,"款","项"))</f>
        <v>项</v>
      </c>
    </row>
    <row r="762" ht="36" hidden="1" customHeight="1" spans="1:7">
      <c r="A762" s="356">
        <v>2110402</v>
      </c>
      <c r="B762" s="227" t="s">
        <v>701</v>
      </c>
      <c r="C762" s="218">
        <v>0</v>
      </c>
      <c r="D762" s="218">
        <v>0</v>
      </c>
      <c r="E762" s="353" t="str">
        <f t="shared" si="47"/>
        <v/>
      </c>
      <c r="F762" s="187" t="str">
        <f t="shared" si="50"/>
        <v>否</v>
      </c>
      <c r="G762" s="250" t="str">
        <f t="shared" si="51"/>
        <v>项</v>
      </c>
    </row>
    <row r="763" ht="36" hidden="1" customHeight="1" spans="1:7">
      <c r="A763" s="356">
        <v>2110404</v>
      </c>
      <c r="B763" s="227" t="s">
        <v>702</v>
      </c>
      <c r="C763" s="218">
        <v>0</v>
      </c>
      <c r="D763" s="218">
        <v>0</v>
      </c>
      <c r="E763" s="353" t="str">
        <f t="shared" si="47"/>
        <v/>
      </c>
      <c r="F763" s="187" t="str">
        <f t="shared" si="50"/>
        <v>否</v>
      </c>
      <c r="G763" s="250" t="str">
        <f t="shared" si="51"/>
        <v>项</v>
      </c>
    </row>
    <row r="764" ht="36" hidden="1" customHeight="1" spans="1:7">
      <c r="A764" s="356">
        <v>2110405</v>
      </c>
      <c r="B764" s="357" t="s">
        <v>1610</v>
      </c>
      <c r="C764" s="218"/>
      <c r="D764" s="218">
        <v>0</v>
      </c>
      <c r="E764" s="353" t="str">
        <f t="shared" si="47"/>
        <v/>
      </c>
      <c r="F764" s="187" t="str">
        <f t="shared" si="50"/>
        <v>否</v>
      </c>
      <c r="G764" s="250" t="str">
        <f t="shared" si="51"/>
        <v>项</v>
      </c>
    </row>
    <row r="765" ht="36" hidden="1" customHeight="1" spans="1:7">
      <c r="A765" s="356">
        <v>2110406</v>
      </c>
      <c r="B765" s="357" t="s">
        <v>1611</v>
      </c>
      <c r="C765" s="218"/>
      <c r="D765" s="218">
        <v>0</v>
      </c>
      <c r="E765" s="353" t="str">
        <f t="shared" si="47"/>
        <v/>
      </c>
      <c r="F765" s="187" t="str">
        <f t="shared" si="50"/>
        <v>否</v>
      </c>
      <c r="G765" s="250" t="str">
        <f t="shared" si="51"/>
        <v>项</v>
      </c>
    </row>
    <row r="766" ht="36" hidden="1" customHeight="1" spans="1:7">
      <c r="A766" s="356">
        <v>2110499</v>
      </c>
      <c r="B766" s="227" t="s">
        <v>703</v>
      </c>
      <c r="C766" s="218">
        <v>0</v>
      </c>
      <c r="D766" s="218">
        <v>0</v>
      </c>
      <c r="E766" s="353" t="str">
        <f t="shared" si="47"/>
        <v/>
      </c>
      <c r="F766" s="187" t="str">
        <f t="shared" si="50"/>
        <v>否</v>
      </c>
      <c r="G766" s="250" t="str">
        <f t="shared" si="51"/>
        <v>项</v>
      </c>
    </row>
    <row r="767" s="248" customFormat="1" ht="36" hidden="1" customHeight="1" spans="1:7">
      <c r="A767" s="352">
        <v>21105</v>
      </c>
      <c r="B767" s="211" t="s">
        <v>704</v>
      </c>
      <c r="C767" s="219">
        <f>SUM(C768:C773)</f>
        <v>0</v>
      </c>
      <c r="D767" s="219">
        <f>SUM(D768:D773)</f>
        <v>0</v>
      </c>
      <c r="E767" s="353" t="str">
        <f t="shared" si="47"/>
        <v/>
      </c>
      <c r="F767" s="189" t="str">
        <f t="shared" si="50"/>
        <v>否</v>
      </c>
      <c r="G767" s="248" t="str">
        <f t="shared" si="51"/>
        <v>款</v>
      </c>
    </row>
    <row r="768" ht="36" hidden="1" customHeight="1" spans="1:7">
      <c r="A768" s="356">
        <v>2110501</v>
      </c>
      <c r="B768" s="227" t="s">
        <v>705</v>
      </c>
      <c r="C768" s="218">
        <v>0</v>
      </c>
      <c r="D768" s="218">
        <v>0</v>
      </c>
      <c r="E768" s="353" t="str">
        <f t="shared" si="47"/>
        <v/>
      </c>
      <c r="F768" s="187" t="str">
        <f t="shared" si="50"/>
        <v>否</v>
      </c>
      <c r="G768" s="250" t="str">
        <f t="shared" si="51"/>
        <v>项</v>
      </c>
    </row>
    <row r="769" ht="36" hidden="1" customHeight="1" spans="1:7">
      <c r="A769" s="356">
        <v>2110502</v>
      </c>
      <c r="B769" s="227" t="s">
        <v>706</v>
      </c>
      <c r="C769" s="218">
        <v>0</v>
      </c>
      <c r="D769" s="218">
        <v>0</v>
      </c>
      <c r="E769" s="353" t="str">
        <f t="shared" si="47"/>
        <v/>
      </c>
      <c r="F769" s="187" t="str">
        <f t="shared" si="50"/>
        <v>否</v>
      </c>
      <c r="G769" s="250" t="str">
        <f t="shared" si="51"/>
        <v>项</v>
      </c>
    </row>
    <row r="770" ht="36" hidden="1" customHeight="1" spans="1:7">
      <c r="A770" s="356">
        <v>2110503</v>
      </c>
      <c r="B770" s="227" t="s">
        <v>707</v>
      </c>
      <c r="C770" s="218">
        <v>0</v>
      </c>
      <c r="D770" s="218">
        <v>0</v>
      </c>
      <c r="E770" s="353" t="str">
        <f t="shared" si="47"/>
        <v/>
      </c>
      <c r="F770" s="187" t="str">
        <f t="shared" si="50"/>
        <v>否</v>
      </c>
      <c r="G770" s="250" t="str">
        <f t="shared" si="51"/>
        <v>项</v>
      </c>
    </row>
    <row r="771" ht="36" hidden="1" customHeight="1" spans="1:7">
      <c r="A771" s="356">
        <v>2110506</v>
      </c>
      <c r="B771" s="227" t="s">
        <v>708</v>
      </c>
      <c r="C771" s="218">
        <v>0</v>
      </c>
      <c r="D771" s="218">
        <v>0</v>
      </c>
      <c r="E771" s="353" t="str">
        <f t="shared" si="47"/>
        <v/>
      </c>
      <c r="F771" s="187" t="str">
        <f t="shared" si="50"/>
        <v>否</v>
      </c>
      <c r="G771" s="250" t="str">
        <f t="shared" si="51"/>
        <v>项</v>
      </c>
    </row>
    <row r="772" ht="36" hidden="1" customHeight="1" spans="1:7">
      <c r="A772" s="356">
        <v>2110507</v>
      </c>
      <c r="B772" s="227" t="s">
        <v>709</v>
      </c>
      <c r="C772" s="218">
        <v>0</v>
      </c>
      <c r="D772" s="218">
        <v>0</v>
      </c>
      <c r="E772" s="353" t="str">
        <f t="shared" si="47"/>
        <v/>
      </c>
      <c r="F772" s="187" t="str">
        <f t="shared" si="50"/>
        <v>否</v>
      </c>
      <c r="G772" s="250" t="str">
        <f t="shared" si="51"/>
        <v>项</v>
      </c>
    </row>
    <row r="773" ht="36" hidden="1" customHeight="1" spans="1:7">
      <c r="A773" s="356">
        <v>2110599</v>
      </c>
      <c r="B773" s="227" t="s">
        <v>710</v>
      </c>
      <c r="C773" s="218">
        <v>0</v>
      </c>
      <c r="D773" s="218">
        <v>0</v>
      </c>
      <c r="E773" s="353" t="str">
        <f t="shared" ref="E773:E836" si="52">IF(C773&lt;&gt;0,D773/C773-1,"")</f>
        <v/>
      </c>
      <c r="F773" s="187" t="str">
        <f t="shared" si="50"/>
        <v>否</v>
      </c>
      <c r="G773" s="250" t="str">
        <f t="shared" si="51"/>
        <v>项</v>
      </c>
    </row>
    <row r="774" s="248" customFormat="1" ht="36" hidden="1" customHeight="1" spans="1:7">
      <c r="A774" s="352">
        <v>21106</v>
      </c>
      <c r="B774" s="211" t="s">
        <v>711</v>
      </c>
      <c r="C774" s="219">
        <f>SUM(C775:C779)</f>
        <v>0</v>
      </c>
      <c r="D774" s="219">
        <f>SUM(D775:D779)</f>
        <v>0</v>
      </c>
      <c r="E774" s="353" t="str">
        <f t="shared" si="52"/>
        <v/>
      </c>
      <c r="F774" s="189" t="str">
        <f t="shared" si="50"/>
        <v>否</v>
      </c>
      <c r="G774" s="248" t="str">
        <f t="shared" si="51"/>
        <v>款</v>
      </c>
    </row>
    <row r="775" ht="36" hidden="1" customHeight="1" spans="1:7">
      <c r="A775" s="356">
        <v>2110602</v>
      </c>
      <c r="B775" s="227" t="s">
        <v>712</v>
      </c>
      <c r="C775" s="218">
        <v>0</v>
      </c>
      <c r="D775" s="218">
        <v>0</v>
      </c>
      <c r="E775" s="353" t="str">
        <f t="shared" si="52"/>
        <v/>
      </c>
      <c r="F775" s="187" t="str">
        <f t="shared" si="50"/>
        <v>否</v>
      </c>
      <c r="G775" s="250" t="str">
        <f t="shared" si="51"/>
        <v>项</v>
      </c>
    </row>
    <row r="776" ht="36" hidden="1" customHeight="1" spans="1:7">
      <c r="A776" s="356">
        <v>2110603</v>
      </c>
      <c r="B776" s="227" t="s">
        <v>713</v>
      </c>
      <c r="C776" s="218">
        <v>0</v>
      </c>
      <c r="D776" s="218">
        <v>0</v>
      </c>
      <c r="E776" s="353" t="str">
        <f t="shared" si="52"/>
        <v/>
      </c>
      <c r="F776" s="187" t="str">
        <f t="shared" si="50"/>
        <v>否</v>
      </c>
      <c r="G776" s="250" t="str">
        <f t="shared" si="51"/>
        <v>项</v>
      </c>
    </row>
    <row r="777" ht="36" hidden="1" customHeight="1" spans="1:7">
      <c r="A777" s="356">
        <v>2110604</v>
      </c>
      <c r="B777" s="227" t="s">
        <v>714</v>
      </c>
      <c r="C777" s="218">
        <v>0</v>
      </c>
      <c r="D777" s="218">
        <v>0</v>
      </c>
      <c r="E777" s="353" t="str">
        <f t="shared" si="52"/>
        <v/>
      </c>
      <c r="F777" s="187" t="str">
        <f t="shared" si="50"/>
        <v>否</v>
      </c>
      <c r="G777" s="250" t="str">
        <f t="shared" si="51"/>
        <v>项</v>
      </c>
    </row>
    <row r="778" ht="36" hidden="1" customHeight="1" spans="1:7">
      <c r="A778" s="356">
        <v>2110605</v>
      </c>
      <c r="B778" s="227" t="s">
        <v>715</v>
      </c>
      <c r="C778" s="218">
        <v>0</v>
      </c>
      <c r="D778" s="218">
        <v>0</v>
      </c>
      <c r="E778" s="353" t="str">
        <f t="shared" si="52"/>
        <v/>
      </c>
      <c r="F778" s="187" t="str">
        <f t="shared" si="50"/>
        <v>否</v>
      </c>
      <c r="G778" s="250" t="str">
        <f t="shared" si="51"/>
        <v>项</v>
      </c>
    </row>
    <row r="779" ht="36" hidden="1" customHeight="1" spans="1:7">
      <c r="A779" s="356">
        <v>2110699</v>
      </c>
      <c r="B779" s="227" t="s">
        <v>716</v>
      </c>
      <c r="C779" s="218">
        <v>0</v>
      </c>
      <c r="D779" s="218">
        <v>0</v>
      </c>
      <c r="E779" s="353" t="str">
        <f t="shared" si="52"/>
        <v/>
      </c>
      <c r="F779" s="187" t="str">
        <f t="shared" si="50"/>
        <v>否</v>
      </c>
      <c r="G779" s="250" t="str">
        <f t="shared" si="51"/>
        <v>项</v>
      </c>
    </row>
    <row r="780" s="248" customFormat="1" ht="36" hidden="1" customHeight="1" spans="1:7">
      <c r="A780" s="352">
        <v>21107</v>
      </c>
      <c r="B780" s="211" t="s">
        <v>717</v>
      </c>
      <c r="C780" s="219">
        <f>SUM(C781:C782)</f>
        <v>0</v>
      </c>
      <c r="D780" s="219">
        <f>SUM(D781:D782)</f>
        <v>0</v>
      </c>
      <c r="E780" s="353" t="str">
        <f t="shared" si="52"/>
        <v/>
      </c>
      <c r="F780" s="189" t="str">
        <f t="shared" si="50"/>
        <v>否</v>
      </c>
      <c r="G780" s="248" t="str">
        <f t="shared" si="51"/>
        <v>款</v>
      </c>
    </row>
    <row r="781" ht="36" hidden="1" customHeight="1" spans="1:7">
      <c r="A781" s="356">
        <v>2110704</v>
      </c>
      <c r="B781" s="227" t="s">
        <v>718</v>
      </c>
      <c r="C781" s="218">
        <v>0</v>
      </c>
      <c r="D781" s="218">
        <v>0</v>
      </c>
      <c r="E781" s="353" t="str">
        <f t="shared" si="52"/>
        <v/>
      </c>
      <c r="F781" s="187" t="str">
        <f t="shared" si="50"/>
        <v>否</v>
      </c>
      <c r="G781" s="250" t="str">
        <f t="shared" si="51"/>
        <v>项</v>
      </c>
    </row>
    <row r="782" ht="36" hidden="1" customHeight="1" spans="1:7">
      <c r="A782" s="356">
        <v>2110799</v>
      </c>
      <c r="B782" s="227" t="s">
        <v>719</v>
      </c>
      <c r="C782" s="218">
        <v>0</v>
      </c>
      <c r="D782" s="218">
        <v>0</v>
      </c>
      <c r="E782" s="353" t="str">
        <f t="shared" si="52"/>
        <v/>
      </c>
      <c r="F782" s="187" t="str">
        <f t="shared" si="50"/>
        <v>否</v>
      </c>
      <c r="G782" s="250" t="str">
        <f t="shared" si="51"/>
        <v>项</v>
      </c>
    </row>
    <row r="783" s="248" customFormat="1" ht="36" hidden="1" customHeight="1" spans="1:7">
      <c r="A783" s="352">
        <v>21108</v>
      </c>
      <c r="B783" s="211" t="s">
        <v>720</v>
      </c>
      <c r="C783" s="219">
        <f>SUM(C784:C785)</f>
        <v>0</v>
      </c>
      <c r="D783" s="219">
        <f>SUM(D784:D785)</f>
        <v>0</v>
      </c>
      <c r="E783" s="353" t="str">
        <f t="shared" si="52"/>
        <v/>
      </c>
      <c r="F783" s="189" t="str">
        <f t="shared" si="50"/>
        <v>否</v>
      </c>
      <c r="G783" s="248" t="str">
        <f t="shared" si="51"/>
        <v>款</v>
      </c>
    </row>
    <row r="784" ht="36" hidden="1" customHeight="1" spans="1:7">
      <c r="A784" s="356">
        <v>2110804</v>
      </c>
      <c r="B784" s="227" t="s">
        <v>721</v>
      </c>
      <c r="C784" s="218">
        <v>0</v>
      </c>
      <c r="D784" s="218">
        <v>0</v>
      </c>
      <c r="E784" s="353" t="str">
        <f t="shared" si="52"/>
        <v/>
      </c>
      <c r="F784" s="187" t="str">
        <f t="shared" si="50"/>
        <v>否</v>
      </c>
      <c r="G784" s="250" t="str">
        <f t="shared" si="51"/>
        <v>项</v>
      </c>
    </row>
    <row r="785" ht="36" hidden="1" customHeight="1" spans="1:7">
      <c r="A785" s="356">
        <v>2110899</v>
      </c>
      <c r="B785" s="227" t="s">
        <v>722</v>
      </c>
      <c r="C785" s="218">
        <v>0</v>
      </c>
      <c r="D785" s="218">
        <v>0</v>
      </c>
      <c r="E785" s="353" t="str">
        <f t="shared" si="52"/>
        <v/>
      </c>
      <c r="F785" s="187" t="str">
        <f t="shared" si="50"/>
        <v>否</v>
      </c>
      <c r="G785" s="250" t="str">
        <f t="shared" si="51"/>
        <v>项</v>
      </c>
    </row>
    <row r="786" s="248" customFormat="1" ht="36" hidden="1" customHeight="1" spans="1:7">
      <c r="A786" s="352">
        <v>21109</v>
      </c>
      <c r="B786" s="211" t="s">
        <v>723</v>
      </c>
      <c r="C786" s="219">
        <f>C787</f>
        <v>0</v>
      </c>
      <c r="D786" s="219">
        <f>D787</f>
        <v>0</v>
      </c>
      <c r="E786" s="353" t="str">
        <f t="shared" si="52"/>
        <v/>
      </c>
      <c r="F786" s="189" t="str">
        <f t="shared" si="50"/>
        <v>否</v>
      </c>
      <c r="G786" s="248" t="str">
        <f t="shared" si="51"/>
        <v>款</v>
      </c>
    </row>
    <row r="787" ht="36" hidden="1" customHeight="1" spans="1:7">
      <c r="A787" s="356">
        <v>2110901</v>
      </c>
      <c r="B787" s="363" t="s">
        <v>724</v>
      </c>
      <c r="C787" s="218">
        <v>0</v>
      </c>
      <c r="D787" s="218">
        <v>0</v>
      </c>
      <c r="E787" s="353" t="str">
        <f t="shared" si="52"/>
        <v/>
      </c>
      <c r="F787" s="187" t="str">
        <f t="shared" si="50"/>
        <v>否</v>
      </c>
      <c r="G787" s="250" t="str">
        <f t="shared" si="51"/>
        <v>项</v>
      </c>
    </row>
    <row r="788" s="248" customFormat="1" ht="36" hidden="1" customHeight="1" spans="1:7">
      <c r="A788" s="352">
        <v>21110</v>
      </c>
      <c r="B788" s="211" t="s">
        <v>725</v>
      </c>
      <c r="C788" s="219">
        <f>C789</f>
        <v>0</v>
      </c>
      <c r="D788" s="219">
        <f>D789</f>
        <v>0</v>
      </c>
      <c r="E788" s="353" t="str">
        <f t="shared" si="52"/>
        <v/>
      </c>
      <c r="F788" s="189" t="str">
        <f t="shared" si="50"/>
        <v>否</v>
      </c>
      <c r="G788" s="248" t="str">
        <f t="shared" si="51"/>
        <v>款</v>
      </c>
    </row>
    <row r="789" ht="36" hidden="1" customHeight="1" spans="1:7">
      <c r="A789" s="356">
        <v>2111001</v>
      </c>
      <c r="B789" s="363" t="s">
        <v>726</v>
      </c>
      <c r="C789" s="218">
        <v>0</v>
      </c>
      <c r="D789" s="218">
        <v>0</v>
      </c>
      <c r="E789" s="353" t="str">
        <f t="shared" si="52"/>
        <v/>
      </c>
      <c r="F789" s="187" t="str">
        <f t="shared" si="50"/>
        <v>否</v>
      </c>
      <c r="G789" s="250" t="str">
        <f t="shared" si="51"/>
        <v>项</v>
      </c>
    </row>
    <row r="790" s="248" customFormat="1" ht="36" hidden="1" customHeight="1" spans="1:7">
      <c r="A790" s="352">
        <v>21111</v>
      </c>
      <c r="B790" s="211" t="s">
        <v>727</v>
      </c>
      <c r="C790" s="219">
        <f>SUM(C791:C795)</f>
        <v>0</v>
      </c>
      <c r="D790" s="219">
        <f>SUM(D791:D795)</f>
        <v>0</v>
      </c>
      <c r="E790" s="353" t="str">
        <f t="shared" si="52"/>
        <v/>
      </c>
      <c r="F790" s="189" t="str">
        <f t="shared" si="50"/>
        <v>否</v>
      </c>
      <c r="G790" s="248" t="str">
        <f t="shared" si="51"/>
        <v>款</v>
      </c>
    </row>
    <row r="791" ht="36" hidden="1" customHeight="1" spans="1:7">
      <c r="A791" s="356">
        <v>2111101</v>
      </c>
      <c r="B791" s="227" t="s">
        <v>728</v>
      </c>
      <c r="C791" s="218">
        <v>0</v>
      </c>
      <c r="D791" s="218">
        <v>0</v>
      </c>
      <c r="E791" s="353" t="str">
        <f t="shared" si="52"/>
        <v/>
      </c>
      <c r="F791" s="187" t="str">
        <f t="shared" si="50"/>
        <v>否</v>
      </c>
      <c r="G791" s="250" t="str">
        <f t="shared" si="51"/>
        <v>项</v>
      </c>
    </row>
    <row r="792" ht="36" hidden="1" customHeight="1" spans="1:7">
      <c r="A792" s="356">
        <v>2111102</v>
      </c>
      <c r="B792" s="227" t="s">
        <v>729</v>
      </c>
      <c r="C792" s="218">
        <v>0</v>
      </c>
      <c r="D792" s="218">
        <v>0</v>
      </c>
      <c r="E792" s="353" t="str">
        <f t="shared" si="52"/>
        <v/>
      </c>
      <c r="F792" s="187" t="str">
        <f t="shared" si="50"/>
        <v>否</v>
      </c>
      <c r="G792" s="250" t="str">
        <f t="shared" si="51"/>
        <v>项</v>
      </c>
    </row>
    <row r="793" ht="36" hidden="1" customHeight="1" spans="1:7">
      <c r="A793" s="356">
        <v>2111103</v>
      </c>
      <c r="B793" s="227" t="s">
        <v>730</v>
      </c>
      <c r="C793" s="218">
        <v>0</v>
      </c>
      <c r="D793" s="218">
        <v>0</v>
      </c>
      <c r="E793" s="353" t="str">
        <f t="shared" si="52"/>
        <v/>
      </c>
      <c r="F793" s="187" t="str">
        <f t="shared" si="50"/>
        <v>否</v>
      </c>
      <c r="G793" s="250" t="str">
        <f t="shared" si="51"/>
        <v>项</v>
      </c>
    </row>
    <row r="794" ht="36" hidden="1" customHeight="1" spans="1:7">
      <c r="A794" s="356">
        <v>2111104</v>
      </c>
      <c r="B794" s="227" t="s">
        <v>731</v>
      </c>
      <c r="C794" s="218">
        <v>0</v>
      </c>
      <c r="D794" s="218">
        <v>0</v>
      </c>
      <c r="E794" s="353" t="str">
        <f t="shared" si="52"/>
        <v/>
      </c>
      <c r="F794" s="187" t="str">
        <f t="shared" si="50"/>
        <v>否</v>
      </c>
      <c r="G794" s="250" t="str">
        <f t="shared" si="51"/>
        <v>项</v>
      </c>
    </row>
    <row r="795" ht="36" hidden="1" customHeight="1" spans="1:7">
      <c r="A795" s="356">
        <v>2111199</v>
      </c>
      <c r="B795" s="227" t="s">
        <v>732</v>
      </c>
      <c r="C795" s="218">
        <v>0</v>
      </c>
      <c r="D795" s="218">
        <v>0</v>
      </c>
      <c r="E795" s="353" t="str">
        <f t="shared" si="52"/>
        <v/>
      </c>
      <c r="F795" s="187" t="str">
        <f t="shared" si="50"/>
        <v>否</v>
      </c>
      <c r="G795" s="250" t="str">
        <f t="shared" si="51"/>
        <v>项</v>
      </c>
    </row>
    <row r="796" s="248" customFormat="1" ht="36" hidden="1" customHeight="1" spans="1:7">
      <c r="A796" s="352">
        <v>21112</v>
      </c>
      <c r="B796" s="211" t="s">
        <v>733</v>
      </c>
      <c r="C796" s="219">
        <f>C797</f>
        <v>0</v>
      </c>
      <c r="D796" s="219">
        <f>D797</f>
        <v>0</v>
      </c>
      <c r="E796" s="353" t="str">
        <f t="shared" si="52"/>
        <v/>
      </c>
      <c r="F796" s="189" t="str">
        <f t="shared" si="50"/>
        <v>否</v>
      </c>
      <c r="G796" s="248" t="str">
        <f t="shared" si="51"/>
        <v>款</v>
      </c>
    </row>
    <row r="797" ht="36" hidden="1" customHeight="1" spans="1:7">
      <c r="A797" s="360">
        <v>2111201</v>
      </c>
      <c r="B797" s="227" t="s">
        <v>734</v>
      </c>
      <c r="C797" s="218">
        <v>0</v>
      </c>
      <c r="D797" s="218">
        <v>0</v>
      </c>
      <c r="E797" s="353" t="str">
        <f t="shared" si="52"/>
        <v/>
      </c>
      <c r="F797" s="187" t="str">
        <f t="shared" si="50"/>
        <v>否</v>
      </c>
      <c r="G797" s="250" t="str">
        <f t="shared" si="51"/>
        <v>项</v>
      </c>
    </row>
    <row r="798" s="248" customFormat="1" ht="36" hidden="1" customHeight="1" spans="1:7">
      <c r="A798" s="352">
        <v>21113</v>
      </c>
      <c r="B798" s="211" t="s">
        <v>735</v>
      </c>
      <c r="C798" s="219">
        <f>C799</f>
        <v>0</v>
      </c>
      <c r="D798" s="219">
        <f>D799</f>
        <v>0</v>
      </c>
      <c r="E798" s="353" t="str">
        <f t="shared" si="52"/>
        <v/>
      </c>
      <c r="F798" s="189" t="str">
        <f t="shared" si="50"/>
        <v>否</v>
      </c>
      <c r="G798" s="248" t="str">
        <f t="shared" si="51"/>
        <v>款</v>
      </c>
    </row>
    <row r="799" ht="36" hidden="1" customHeight="1" spans="1:7">
      <c r="A799" s="360">
        <v>2111301</v>
      </c>
      <c r="B799" s="227" t="s">
        <v>736</v>
      </c>
      <c r="C799" s="218">
        <v>0</v>
      </c>
      <c r="D799" s="218">
        <v>0</v>
      </c>
      <c r="E799" s="353" t="str">
        <f t="shared" si="52"/>
        <v/>
      </c>
      <c r="F799" s="187" t="str">
        <f t="shared" si="50"/>
        <v>否</v>
      </c>
      <c r="G799" s="250" t="str">
        <f t="shared" si="51"/>
        <v>项</v>
      </c>
    </row>
    <row r="800" s="248" customFormat="1" ht="36" hidden="1" customHeight="1" spans="1:7">
      <c r="A800" s="352">
        <v>21114</v>
      </c>
      <c r="B800" s="211" t="s">
        <v>737</v>
      </c>
      <c r="C800" s="219">
        <f>SUM(C801:C814)</f>
        <v>0</v>
      </c>
      <c r="D800" s="219">
        <f>SUM(D801:D814)</f>
        <v>0</v>
      </c>
      <c r="E800" s="353" t="str">
        <f t="shared" si="52"/>
        <v/>
      </c>
      <c r="F800" s="189" t="str">
        <f t="shared" si="50"/>
        <v>否</v>
      </c>
      <c r="G800" s="248" t="str">
        <f t="shared" si="51"/>
        <v>款</v>
      </c>
    </row>
    <row r="801" ht="36" hidden="1" customHeight="1" spans="1:7">
      <c r="A801" s="356">
        <v>2111401</v>
      </c>
      <c r="B801" s="227" t="s">
        <v>138</v>
      </c>
      <c r="C801" s="218">
        <v>0</v>
      </c>
      <c r="D801" s="218">
        <v>0</v>
      </c>
      <c r="E801" s="353" t="str">
        <f t="shared" si="52"/>
        <v/>
      </c>
      <c r="F801" s="187" t="str">
        <f t="shared" si="50"/>
        <v>否</v>
      </c>
      <c r="G801" s="250" t="str">
        <f t="shared" si="51"/>
        <v>项</v>
      </c>
    </row>
    <row r="802" ht="36" hidden="1" customHeight="1" spans="1:7">
      <c r="A802" s="356">
        <v>2111402</v>
      </c>
      <c r="B802" s="227" t="s">
        <v>139</v>
      </c>
      <c r="C802" s="218">
        <v>0</v>
      </c>
      <c r="D802" s="218">
        <v>0</v>
      </c>
      <c r="E802" s="353" t="str">
        <f t="shared" si="52"/>
        <v/>
      </c>
      <c r="F802" s="187" t="str">
        <f t="shared" si="50"/>
        <v>否</v>
      </c>
      <c r="G802" s="250" t="str">
        <f t="shared" si="51"/>
        <v>项</v>
      </c>
    </row>
    <row r="803" ht="36" hidden="1" customHeight="1" spans="1:7">
      <c r="A803" s="356">
        <v>2111403</v>
      </c>
      <c r="B803" s="227" t="s">
        <v>140</v>
      </c>
      <c r="C803" s="218">
        <v>0</v>
      </c>
      <c r="D803" s="218">
        <v>0</v>
      </c>
      <c r="E803" s="353" t="str">
        <f t="shared" si="52"/>
        <v/>
      </c>
      <c r="F803" s="187" t="str">
        <f t="shared" si="50"/>
        <v>否</v>
      </c>
      <c r="G803" s="250" t="str">
        <f t="shared" si="51"/>
        <v>项</v>
      </c>
    </row>
    <row r="804" ht="36" hidden="1" customHeight="1" spans="1:7">
      <c r="A804" s="356">
        <v>2111404</v>
      </c>
      <c r="B804" s="227" t="s">
        <v>1612</v>
      </c>
      <c r="C804" s="218">
        <v>0</v>
      </c>
      <c r="D804" s="218">
        <v>0</v>
      </c>
      <c r="E804" s="353" t="str">
        <f t="shared" si="52"/>
        <v/>
      </c>
      <c r="F804" s="187" t="str">
        <f t="shared" si="50"/>
        <v>否</v>
      </c>
      <c r="G804" s="250" t="str">
        <f t="shared" si="51"/>
        <v>项</v>
      </c>
    </row>
    <row r="805" ht="36" hidden="1" customHeight="1" spans="1:7">
      <c r="A805" s="356">
        <v>2111405</v>
      </c>
      <c r="B805" s="227" t="s">
        <v>1613</v>
      </c>
      <c r="C805" s="218">
        <v>0</v>
      </c>
      <c r="D805" s="218">
        <v>0</v>
      </c>
      <c r="E805" s="353" t="str">
        <f t="shared" si="52"/>
        <v/>
      </c>
      <c r="F805" s="187" t="str">
        <f t="shared" si="50"/>
        <v>否</v>
      </c>
      <c r="G805" s="250" t="str">
        <f t="shared" si="51"/>
        <v>项</v>
      </c>
    </row>
    <row r="806" ht="36" hidden="1" customHeight="1" spans="1:7">
      <c r="A806" s="356">
        <v>2111406</v>
      </c>
      <c r="B806" s="227" t="s">
        <v>740</v>
      </c>
      <c r="C806" s="218">
        <v>0</v>
      </c>
      <c r="D806" s="218">
        <v>0</v>
      </c>
      <c r="E806" s="353" t="str">
        <f t="shared" si="52"/>
        <v/>
      </c>
      <c r="F806" s="187" t="str">
        <f t="shared" si="50"/>
        <v>否</v>
      </c>
      <c r="G806" s="250" t="str">
        <f t="shared" si="51"/>
        <v>项</v>
      </c>
    </row>
    <row r="807" ht="36" hidden="1" customHeight="1" spans="1:7">
      <c r="A807" s="356">
        <v>2111407</v>
      </c>
      <c r="B807" s="227" t="s">
        <v>741</v>
      </c>
      <c r="C807" s="218">
        <v>0</v>
      </c>
      <c r="D807" s="218">
        <v>0</v>
      </c>
      <c r="E807" s="353" t="str">
        <f t="shared" si="52"/>
        <v/>
      </c>
      <c r="F807" s="187" t="str">
        <f t="shared" si="50"/>
        <v>否</v>
      </c>
      <c r="G807" s="250" t="str">
        <f t="shared" si="51"/>
        <v>项</v>
      </c>
    </row>
    <row r="808" ht="36" hidden="1" customHeight="1" spans="1:7">
      <c r="A808" s="356">
        <v>2111408</v>
      </c>
      <c r="B808" s="227" t="s">
        <v>742</v>
      </c>
      <c r="C808" s="218">
        <v>0</v>
      </c>
      <c r="D808" s="218">
        <v>0</v>
      </c>
      <c r="E808" s="353" t="str">
        <f t="shared" si="52"/>
        <v/>
      </c>
      <c r="F808" s="187" t="str">
        <f t="shared" si="50"/>
        <v>否</v>
      </c>
      <c r="G808" s="250" t="str">
        <f t="shared" si="51"/>
        <v>项</v>
      </c>
    </row>
    <row r="809" ht="36" hidden="1" customHeight="1" spans="1:7">
      <c r="A809" s="356">
        <v>2111409</v>
      </c>
      <c r="B809" s="227" t="s">
        <v>1614</v>
      </c>
      <c r="C809" s="218">
        <v>0</v>
      </c>
      <c r="D809" s="218">
        <v>0</v>
      </c>
      <c r="E809" s="353" t="str">
        <f t="shared" si="52"/>
        <v/>
      </c>
      <c r="F809" s="187" t="str">
        <f t="shared" si="50"/>
        <v>否</v>
      </c>
      <c r="G809" s="250" t="str">
        <f t="shared" si="51"/>
        <v>项</v>
      </c>
    </row>
    <row r="810" ht="36" hidden="1" customHeight="1" spans="1:7">
      <c r="A810" s="356">
        <v>2111410</v>
      </c>
      <c r="B810" s="227" t="s">
        <v>1615</v>
      </c>
      <c r="C810" s="218">
        <v>0</v>
      </c>
      <c r="D810" s="218">
        <v>0</v>
      </c>
      <c r="E810" s="353" t="str">
        <f t="shared" si="52"/>
        <v/>
      </c>
      <c r="F810" s="187" t="str">
        <f t="shared" si="50"/>
        <v>否</v>
      </c>
      <c r="G810" s="250" t="str">
        <f t="shared" si="51"/>
        <v>项</v>
      </c>
    </row>
    <row r="811" ht="36" hidden="1" customHeight="1" spans="1:7">
      <c r="A811" s="356">
        <v>2111411</v>
      </c>
      <c r="B811" s="227" t="s">
        <v>179</v>
      </c>
      <c r="C811" s="218">
        <v>0</v>
      </c>
      <c r="D811" s="218">
        <v>0</v>
      </c>
      <c r="E811" s="353" t="str">
        <f t="shared" si="52"/>
        <v/>
      </c>
      <c r="F811" s="187" t="str">
        <f t="shared" si="50"/>
        <v>否</v>
      </c>
      <c r="G811" s="250" t="str">
        <f t="shared" si="51"/>
        <v>项</v>
      </c>
    </row>
    <row r="812" ht="36" hidden="1" customHeight="1" spans="1:7">
      <c r="A812" s="356">
        <v>2111413</v>
      </c>
      <c r="B812" s="227" t="s">
        <v>745</v>
      </c>
      <c r="C812" s="218">
        <v>0</v>
      </c>
      <c r="D812" s="218">
        <v>0</v>
      </c>
      <c r="E812" s="353" t="str">
        <f t="shared" si="52"/>
        <v/>
      </c>
      <c r="F812" s="187" t="str">
        <f t="shared" si="50"/>
        <v>否</v>
      </c>
      <c r="G812" s="250" t="str">
        <f t="shared" si="51"/>
        <v>项</v>
      </c>
    </row>
    <row r="813" ht="36" hidden="1" customHeight="1" spans="1:7">
      <c r="A813" s="356">
        <v>2111450</v>
      </c>
      <c r="B813" s="227" t="s">
        <v>147</v>
      </c>
      <c r="C813" s="218">
        <v>0</v>
      </c>
      <c r="D813" s="218">
        <v>0</v>
      </c>
      <c r="E813" s="353" t="str">
        <f t="shared" si="52"/>
        <v/>
      </c>
      <c r="F813" s="187" t="str">
        <f t="shared" si="50"/>
        <v>否</v>
      </c>
      <c r="G813" s="250" t="str">
        <f t="shared" si="51"/>
        <v>项</v>
      </c>
    </row>
    <row r="814" ht="36" hidden="1" customHeight="1" spans="1:7">
      <c r="A814" s="356">
        <v>2111499</v>
      </c>
      <c r="B814" s="227" t="s">
        <v>746</v>
      </c>
      <c r="C814" s="218">
        <v>0</v>
      </c>
      <c r="D814" s="218">
        <v>0</v>
      </c>
      <c r="E814" s="353" t="str">
        <f t="shared" si="52"/>
        <v/>
      </c>
      <c r="F814" s="187" t="str">
        <f t="shared" si="50"/>
        <v>否</v>
      </c>
      <c r="G814" s="250" t="str">
        <f t="shared" si="51"/>
        <v>项</v>
      </c>
    </row>
    <row r="815" s="248" customFormat="1" ht="36" hidden="1" customHeight="1" spans="1:7">
      <c r="A815" s="352">
        <v>21199</v>
      </c>
      <c r="B815" s="211" t="s">
        <v>747</v>
      </c>
      <c r="C815" s="219">
        <f>C816</f>
        <v>0</v>
      </c>
      <c r="D815" s="219">
        <f>D816</f>
        <v>0</v>
      </c>
      <c r="E815" s="353" t="str">
        <f t="shared" si="52"/>
        <v/>
      </c>
      <c r="F815" s="189" t="str">
        <f t="shared" si="50"/>
        <v>否</v>
      </c>
      <c r="G815" s="248" t="str">
        <f t="shared" si="51"/>
        <v>款</v>
      </c>
    </row>
    <row r="816" ht="36" hidden="1" customHeight="1" spans="1:7">
      <c r="A816" s="365">
        <v>2119999</v>
      </c>
      <c r="B816" s="366" t="s">
        <v>748</v>
      </c>
      <c r="C816" s="218">
        <v>0</v>
      </c>
      <c r="D816" s="218">
        <v>0</v>
      </c>
      <c r="E816" s="353" t="str">
        <f t="shared" si="52"/>
        <v/>
      </c>
      <c r="F816" s="187" t="str">
        <f t="shared" si="50"/>
        <v>否</v>
      </c>
      <c r="G816" s="250" t="str">
        <f t="shared" si="51"/>
        <v>项</v>
      </c>
    </row>
    <row r="817" s="248" customFormat="1" ht="36" customHeight="1" spans="1:7">
      <c r="A817" s="352">
        <v>212</v>
      </c>
      <c r="B817" s="211" t="s">
        <v>97</v>
      </c>
      <c r="C817" s="213">
        <f>SUM(C818,C829,C831,C834,C836,C838)</f>
        <v>2809</v>
      </c>
      <c r="D817" s="213">
        <f>SUM(D818,D829,D831,D834,D836,D838)</f>
        <v>2384</v>
      </c>
      <c r="E817" s="351">
        <f t="shared" si="52"/>
        <v>-0.151</v>
      </c>
      <c r="F817" s="189" t="str">
        <f t="shared" ref="F817:F839" si="53">IF(LEN(A817)=3,"是",IF(B817&lt;&gt;"",IF(SUM(C817:D817)&lt;&gt;0,"是","否"),"是"))</f>
        <v>是</v>
      </c>
      <c r="G817" s="248" t="str">
        <f t="shared" ref="G817:G839" si="54">IF(LEN(A817)=3,"类",IF(LEN(A817)=5,"款","项"))</f>
        <v>类</v>
      </c>
    </row>
    <row r="818" s="248" customFormat="1" ht="36" customHeight="1" spans="1:7">
      <c r="A818" s="352">
        <v>21201</v>
      </c>
      <c r="B818" s="211" t="s">
        <v>749</v>
      </c>
      <c r="C818" s="219">
        <f>SUM(C819:C828)</f>
        <v>1210</v>
      </c>
      <c r="D818" s="219">
        <f>SUM(D819:D828)</f>
        <v>1430</v>
      </c>
      <c r="E818" s="353">
        <f t="shared" si="52"/>
        <v>0.182</v>
      </c>
      <c r="F818" s="189" t="str">
        <f t="shared" si="53"/>
        <v>是</v>
      </c>
      <c r="G818" s="248" t="str">
        <f t="shared" si="54"/>
        <v>款</v>
      </c>
    </row>
    <row r="819" ht="36" customHeight="1" spans="1:7">
      <c r="A819" s="356">
        <v>2120101</v>
      </c>
      <c r="B819" s="227" t="s">
        <v>138</v>
      </c>
      <c r="C819" s="218">
        <v>1210</v>
      </c>
      <c r="D819" s="218">
        <v>1415</v>
      </c>
      <c r="E819" s="353">
        <f t="shared" si="52"/>
        <v>0.169</v>
      </c>
      <c r="F819" s="187" t="str">
        <f t="shared" si="53"/>
        <v>是</v>
      </c>
      <c r="G819" s="250" t="str">
        <f t="shared" si="54"/>
        <v>项</v>
      </c>
    </row>
    <row r="820" ht="36" customHeight="1" spans="1:7">
      <c r="A820" s="356">
        <v>2120102</v>
      </c>
      <c r="B820" s="227" t="s">
        <v>139</v>
      </c>
      <c r="C820" s="218">
        <v>0</v>
      </c>
      <c r="D820" s="218">
        <v>15</v>
      </c>
      <c r="E820" s="353" t="str">
        <f t="shared" si="52"/>
        <v/>
      </c>
      <c r="F820" s="187" t="str">
        <f t="shared" si="53"/>
        <v>是</v>
      </c>
      <c r="G820" s="250" t="str">
        <f t="shared" si="54"/>
        <v>项</v>
      </c>
    </row>
    <row r="821" ht="36" hidden="1" customHeight="1" spans="1:7">
      <c r="A821" s="356">
        <v>2120103</v>
      </c>
      <c r="B821" s="227" t="s">
        <v>140</v>
      </c>
      <c r="C821" s="218">
        <v>0</v>
      </c>
      <c r="D821" s="218">
        <v>0</v>
      </c>
      <c r="E821" s="353" t="str">
        <f t="shared" si="52"/>
        <v/>
      </c>
      <c r="F821" s="187" t="str">
        <f t="shared" si="53"/>
        <v>否</v>
      </c>
      <c r="G821" s="250" t="str">
        <f t="shared" si="54"/>
        <v>项</v>
      </c>
    </row>
    <row r="822" ht="36" hidden="1" customHeight="1" spans="1:7">
      <c r="A822" s="356">
        <v>2120104</v>
      </c>
      <c r="B822" s="227" t="s">
        <v>750</v>
      </c>
      <c r="C822" s="218">
        <v>0</v>
      </c>
      <c r="D822" s="218">
        <v>0</v>
      </c>
      <c r="E822" s="353" t="str">
        <f t="shared" si="52"/>
        <v/>
      </c>
      <c r="F822" s="187" t="str">
        <f t="shared" si="53"/>
        <v>否</v>
      </c>
      <c r="G822" s="250" t="str">
        <f t="shared" si="54"/>
        <v>项</v>
      </c>
    </row>
    <row r="823" ht="36" hidden="1" customHeight="1" spans="1:7">
      <c r="A823" s="356">
        <v>2120105</v>
      </c>
      <c r="B823" s="227" t="s">
        <v>751</v>
      </c>
      <c r="C823" s="218">
        <v>0</v>
      </c>
      <c r="D823" s="218">
        <v>0</v>
      </c>
      <c r="E823" s="353" t="str">
        <f t="shared" si="52"/>
        <v/>
      </c>
      <c r="F823" s="187" t="str">
        <f t="shared" si="53"/>
        <v>否</v>
      </c>
      <c r="G823" s="250" t="str">
        <f t="shared" si="54"/>
        <v>项</v>
      </c>
    </row>
    <row r="824" ht="36" hidden="1" customHeight="1" spans="1:7">
      <c r="A824" s="356">
        <v>2120106</v>
      </c>
      <c r="B824" s="227" t="s">
        <v>752</v>
      </c>
      <c r="C824" s="218">
        <v>0</v>
      </c>
      <c r="D824" s="218">
        <v>0</v>
      </c>
      <c r="E824" s="353" t="str">
        <f t="shared" si="52"/>
        <v/>
      </c>
      <c r="F824" s="187" t="str">
        <f t="shared" si="53"/>
        <v>否</v>
      </c>
      <c r="G824" s="250" t="str">
        <f t="shared" si="54"/>
        <v>项</v>
      </c>
    </row>
    <row r="825" ht="36" hidden="1" customHeight="1" spans="1:7">
      <c r="A825" s="356">
        <v>2120107</v>
      </c>
      <c r="B825" s="227" t="s">
        <v>753</v>
      </c>
      <c r="C825" s="218">
        <v>0</v>
      </c>
      <c r="D825" s="218">
        <v>0</v>
      </c>
      <c r="E825" s="353" t="str">
        <f t="shared" si="52"/>
        <v/>
      </c>
      <c r="F825" s="187" t="str">
        <f t="shared" si="53"/>
        <v>否</v>
      </c>
      <c r="G825" s="250" t="str">
        <f t="shared" si="54"/>
        <v>项</v>
      </c>
    </row>
    <row r="826" ht="36" hidden="1" customHeight="1" spans="1:7">
      <c r="A826" s="356">
        <v>2120109</v>
      </c>
      <c r="B826" s="227" t="s">
        <v>754</v>
      </c>
      <c r="C826" s="218">
        <v>0</v>
      </c>
      <c r="D826" s="218">
        <v>0</v>
      </c>
      <c r="E826" s="353" t="str">
        <f t="shared" si="52"/>
        <v/>
      </c>
      <c r="F826" s="187" t="str">
        <f t="shared" si="53"/>
        <v>否</v>
      </c>
      <c r="G826" s="250" t="str">
        <f t="shared" si="54"/>
        <v>项</v>
      </c>
    </row>
    <row r="827" ht="36" hidden="1" customHeight="1" spans="1:7">
      <c r="A827" s="356">
        <v>2120110</v>
      </c>
      <c r="B827" s="227" t="s">
        <v>755</v>
      </c>
      <c r="C827" s="218">
        <v>0</v>
      </c>
      <c r="D827" s="218">
        <v>0</v>
      </c>
      <c r="E827" s="353" t="str">
        <f t="shared" si="52"/>
        <v/>
      </c>
      <c r="F827" s="187" t="str">
        <f t="shared" si="53"/>
        <v>否</v>
      </c>
      <c r="G827" s="250" t="str">
        <f t="shared" si="54"/>
        <v>项</v>
      </c>
    </row>
    <row r="828" ht="36" hidden="1" customHeight="1" spans="1:7">
      <c r="A828" s="356">
        <v>2120199</v>
      </c>
      <c r="B828" s="227" t="s">
        <v>756</v>
      </c>
      <c r="C828" s="218">
        <v>0</v>
      </c>
      <c r="D828" s="218">
        <v>0</v>
      </c>
      <c r="E828" s="353" t="str">
        <f t="shared" si="52"/>
        <v/>
      </c>
      <c r="F828" s="187" t="str">
        <f t="shared" si="53"/>
        <v>否</v>
      </c>
      <c r="G828" s="250" t="str">
        <f t="shared" si="54"/>
        <v>项</v>
      </c>
    </row>
    <row r="829" s="248" customFormat="1" ht="36" hidden="1" customHeight="1" spans="1:7">
      <c r="A829" s="352">
        <v>21202</v>
      </c>
      <c r="B829" s="211" t="s">
        <v>757</v>
      </c>
      <c r="C829" s="219">
        <f>C830</f>
        <v>0</v>
      </c>
      <c r="D829" s="219">
        <f>D830</f>
        <v>0</v>
      </c>
      <c r="E829" s="353" t="str">
        <f t="shared" si="52"/>
        <v/>
      </c>
      <c r="F829" s="189" t="str">
        <f t="shared" si="53"/>
        <v>否</v>
      </c>
      <c r="G829" s="248" t="str">
        <f t="shared" si="54"/>
        <v>款</v>
      </c>
    </row>
    <row r="830" ht="36" hidden="1" customHeight="1" spans="1:7">
      <c r="A830" s="356">
        <v>2120201</v>
      </c>
      <c r="B830" s="363" t="s">
        <v>758</v>
      </c>
      <c r="C830" s="218">
        <v>0</v>
      </c>
      <c r="D830" s="218">
        <v>0</v>
      </c>
      <c r="E830" s="353" t="str">
        <f t="shared" si="52"/>
        <v/>
      </c>
      <c r="F830" s="187" t="str">
        <f t="shared" si="53"/>
        <v>否</v>
      </c>
      <c r="G830" s="250" t="str">
        <f t="shared" si="54"/>
        <v>项</v>
      </c>
    </row>
    <row r="831" s="248" customFormat="1" ht="36" customHeight="1" spans="1:7">
      <c r="A831" s="352">
        <v>21203</v>
      </c>
      <c r="B831" s="211" t="s">
        <v>759</v>
      </c>
      <c r="C831" s="219">
        <f>SUM(C832:C833)</f>
        <v>80</v>
      </c>
      <c r="D831" s="219">
        <f>SUM(D832:D833)</f>
        <v>82</v>
      </c>
      <c r="E831" s="353">
        <f t="shared" si="52"/>
        <v>0.025</v>
      </c>
      <c r="F831" s="189" t="str">
        <f t="shared" si="53"/>
        <v>是</v>
      </c>
      <c r="G831" s="248" t="str">
        <f t="shared" si="54"/>
        <v>款</v>
      </c>
    </row>
    <row r="832" ht="36" hidden="1" customHeight="1" spans="1:7">
      <c r="A832" s="356">
        <v>2120303</v>
      </c>
      <c r="B832" s="227" t="s">
        <v>760</v>
      </c>
      <c r="C832" s="218">
        <v>0</v>
      </c>
      <c r="D832" s="218">
        <v>0</v>
      </c>
      <c r="E832" s="353" t="str">
        <f t="shared" si="52"/>
        <v/>
      </c>
      <c r="F832" s="187" t="str">
        <f t="shared" si="53"/>
        <v>否</v>
      </c>
      <c r="G832" s="250" t="str">
        <f t="shared" si="54"/>
        <v>项</v>
      </c>
    </row>
    <row r="833" ht="36" customHeight="1" spans="1:7">
      <c r="A833" s="356">
        <v>2120399</v>
      </c>
      <c r="B833" s="227" t="s">
        <v>761</v>
      </c>
      <c r="C833" s="218">
        <v>80</v>
      </c>
      <c r="D833" s="218">
        <v>82</v>
      </c>
      <c r="E833" s="353">
        <f t="shared" si="52"/>
        <v>0.025</v>
      </c>
      <c r="F833" s="187" t="str">
        <f t="shared" si="53"/>
        <v>是</v>
      </c>
      <c r="G833" s="250" t="str">
        <f t="shared" si="54"/>
        <v>项</v>
      </c>
    </row>
    <row r="834" s="248" customFormat="1" ht="36" customHeight="1" spans="1:7">
      <c r="A834" s="352">
        <v>21205</v>
      </c>
      <c r="B834" s="211" t="s">
        <v>762</v>
      </c>
      <c r="C834" s="219">
        <f t="shared" ref="C834:C838" si="55">C835</f>
        <v>1519</v>
      </c>
      <c r="D834" s="219">
        <f t="shared" ref="D834:D838" si="56">D835</f>
        <v>862</v>
      </c>
      <c r="E834" s="353">
        <f t="shared" si="52"/>
        <v>-0.433</v>
      </c>
      <c r="F834" s="189" t="str">
        <f t="shared" si="53"/>
        <v>是</v>
      </c>
      <c r="G834" s="248" t="str">
        <f t="shared" si="54"/>
        <v>款</v>
      </c>
    </row>
    <row r="835" ht="36" customHeight="1" spans="1:7">
      <c r="A835" s="356">
        <v>2120501</v>
      </c>
      <c r="B835" s="363" t="s">
        <v>763</v>
      </c>
      <c r="C835" s="218">
        <v>1519</v>
      </c>
      <c r="D835" s="218">
        <v>862</v>
      </c>
      <c r="E835" s="353">
        <f t="shared" si="52"/>
        <v>-0.433</v>
      </c>
      <c r="F835" s="187" t="str">
        <f t="shared" si="53"/>
        <v>是</v>
      </c>
      <c r="G835" s="250" t="str">
        <f t="shared" si="54"/>
        <v>项</v>
      </c>
    </row>
    <row r="836" s="248" customFormat="1" ht="36" hidden="1" customHeight="1" spans="1:7">
      <c r="A836" s="352">
        <v>21206</v>
      </c>
      <c r="B836" s="211" t="s">
        <v>764</v>
      </c>
      <c r="C836" s="219">
        <f t="shared" si="55"/>
        <v>0</v>
      </c>
      <c r="D836" s="219">
        <f t="shared" si="56"/>
        <v>0</v>
      </c>
      <c r="E836" s="353" t="str">
        <f t="shared" si="52"/>
        <v/>
      </c>
      <c r="F836" s="189" t="str">
        <f t="shared" si="53"/>
        <v>否</v>
      </c>
      <c r="G836" s="248" t="str">
        <f t="shared" si="54"/>
        <v>款</v>
      </c>
    </row>
    <row r="837" ht="36" hidden="1" customHeight="1" spans="1:7">
      <c r="A837" s="356">
        <v>2120601</v>
      </c>
      <c r="B837" s="363" t="s">
        <v>765</v>
      </c>
      <c r="C837" s="218">
        <v>0</v>
      </c>
      <c r="D837" s="218">
        <v>0</v>
      </c>
      <c r="E837" s="353" t="str">
        <f t="shared" ref="E837:E900" si="57">IF(C837&lt;&gt;0,D837/C837-1,"")</f>
        <v/>
      </c>
      <c r="F837" s="187" t="str">
        <f t="shared" si="53"/>
        <v>否</v>
      </c>
      <c r="G837" s="250" t="str">
        <f t="shared" si="54"/>
        <v>项</v>
      </c>
    </row>
    <row r="838" s="248" customFormat="1" ht="36" customHeight="1" spans="1:7">
      <c r="A838" s="352">
        <v>21299</v>
      </c>
      <c r="B838" s="211" t="s">
        <v>766</v>
      </c>
      <c r="C838" s="219">
        <f t="shared" si="55"/>
        <v>0</v>
      </c>
      <c r="D838" s="219">
        <f t="shared" si="56"/>
        <v>10</v>
      </c>
      <c r="E838" s="353" t="str">
        <f t="shared" si="57"/>
        <v/>
      </c>
      <c r="F838" s="189" t="str">
        <f t="shared" si="53"/>
        <v>是</v>
      </c>
      <c r="G838" s="248" t="str">
        <f t="shared" si="54"/>
        <v>款</v>
      </c>
    </row>
    <row r="839" ht="36" customHeight="1" spans="1:7">
      <c r="A839" s="356">
        <v>2129999</v>
      </c>
      <c r="B839" s="363" t="s">
        <v>767</v>
      </c>
      <c r="C839" s="218">
        <v>0</v>
      </c>
      <c r="D839" s="218">
        <v>10</v>
      </c>
      <c r="E839" s="353" t="str">
        <f t="shared" si="57"/>
        <v/>
      </c>
      <c r="F839" s="187" t="str">
        <f t="shared" si="53"/>
        <v>是</v>
      </c>
      <c r="G839" s="250" t="str">
        <f t="shared" si="54"/>
        <v>项</v>
      </c>
    </row>
    <row r="840" s="248" customFormat="1" ht="36" customHeight="1" spans="1:7">
      <c r="A840" s="352">
        <v>213</v>
      </c>
      <c r="B840" s="211" t="s">
        <v>99</v>
      </c>
      <c r="C840" s="213">
        <f>SUM(C841,C867,C892,C920,C931,C938,C945,C948)</f>
        <v>18565</v>
      </c>
      <c r="D840" s="213">
        <f>SUM(D841,D867,D892,D920,D931,D938,D945,D948)</f>
        <v>18242</v>
      </c>
      <c r="E840" s="351">
        <f t="shared" si="57"/>
        <v>-0.017</v>
      </c>
      <c r="F840" s="189" t="str">
        <f t="shared" ref="F840:F886" si="58">IF(LEN(A840)=3,"是",IF(B840&lt;&gt;"",IF(SUM(C840:D840)&lt;&gt;0,"是","否"),"是"))</f>
        <v>是</v>
      </c>
      <c r="G840" s="248" t="str">
        <f t="shared" ref="G840:G886" si="59">IF(LEN(A840)=3,"类",IF(LEN(A840)=5,"款","项"))</f>
        <v>类</v>
      </c>
    </row>
    <row r="841" s="248" customFormat="1" ht="36" customHeight="1" spans="1:7">
      <c r="A841" s="352">
        <v>21301</v>
      </c>
      <c r="B841" s="211" t="s">
        <v>768</v>
      </c>
      <c r="C841" s="219">
        <f>SUM(C842:C866)</f>
        <v>8160</v>
      </c>
      <c r="D841" s="219">
        <f>SUM(D842:D866)</f>
        <v>7849</v>
      </c>
      <c r="E841" s="353">
        <f t="shared" si="57"/>
        <v>-0.038</v>
      </c>
      <c r="F841" s="189" t="str">
        <f t="shared" si="58"/>
        <v>是</v>
      </c>
      <c r="G841" s="248" t="str">
        <f t="shared" si="59"/>
        <v>款</v>
      </c>
    </row>
    <row r="842" ht="36" hidden="1" customHeight="1" spans="1:7">
      <c r="A842" s="356">
        <v>2130101</v>
      </c>
      <c r="B842" s="227" t="s">
        <v>138</v>
      </c>
      <c r="C842" s="218">
        <v>0</v>
      </c>
      <c r="D842" s="218">
        <v>0</v>
      </c>
      <c r="E842" s="353" t="str">
        <f t="shared" si="57"/>
        <v/>
      </c>
      <c r="F842" s="187" t="str">
        <f t="shared" si="58"/>
        <v>否</v>
      </c>
      <c r="G842" s="250" t="str">
        <f t="shared" si="59"/>
        <v>项</v>
      </c>
    </row>
    <row r="843" ht="36" hidden="1" customHeight="1" spans="1:7">
      <c r="A843" s="356">
        <v>2130102</v>
      </c>
      <c r="B843" s="227" t="s">
        <v>139</v>
      </c>
      <c r="C843" s="218">
        <v>0</v>
      </c>
      <c r="D843" s="218">
        <v>0</v>
      </c>
      <c r="E843" s="353" t="str">
        <f t="shared" si="57"/>
        <v/>
      </c>
      <c r="F843" s="187" t="str">
        <f t="shared" si="58"/>
        <v>否</v>
      </c>
      <c r="G843" s="250" t="str">
        <f t="shared" si="59"/>
        <v>项</v>
      </c>
    </row>
    <row r="844" ht="36" hidden="1" customHeight="1" spans="1:7">
      <c r="A844" s="356">
        <v>2130103</v>
      </c>
      <c r="B844" s="227" t="s">
        <v>140</v>
      </c>
      <c r="C844" s="218">
        <v>0</v>
      </c>
      <c r="D844" s="218">
        <v>0</v>
      </c>
      <c r="E844" s="353" t="str">
        <f t="shared" si="57"/>
        <v/>
      </c>
      <c r="F844" s="187" t="str">
        <f t="shared" si="58"/>
        <v>否</v>
      </c>
      <c r="G844" s="250" t="str">
        <f t="shared" si="59"/>
        <v>项</v>
      </c>
    </row>
    <row r="845" ht="36" customHeight="1" spans="1:7">
      <c r="A845" s="356">
        <v>2130104</v>
      </c>
      <c r="B845" s="227" t="s">
        <v>147</v>
      </c>
      <c r="C845" s="218">
        <v>4799</v>
      </c>
      <c r="D845" s="218">
        <v>4928</v>
      </c>
      <c r="E845" s="353">
        <f t="shared" si="57"/>
        <v>0.027</v>
      </c>
      <c r="F845" s="187" t="str">
        <f t="shared" si="58"/>
        <v>是</v>
      </c>
      <c r="G845" s="250" t="str">
        <f t="shared" si="59"/>
        <v>项</v>
      </c>
    </row>
    <row r="846" ht="36" hidden="1" customHeight="1" spans="1:7">
      <c r="A846" s="356">
        <v>2130105</v>
      </c>
      <c r="B846" s="227" t="s">
        <v>769</v>
      </c>
      <c r="C846" s="218">
        <v>0</v>
      </c>
      <c r="D846" s="218">
        <v>0</v>
      </c>
      <c r="E846" s="353" t="str">
        <f t="shared" si="57"/>
        <v/>
      </c>
      <c r="F846" s="187" t="str">
        <f t="shared" si="58"/>
        <v>否</v>
      </c>
      <c r="G846" s="250" t="str">
        <f t="shared" si="59"/>
        <v>项</v>
      </c>
    </row>
    <row r="847" ht="36" customHeight="1" spans="1:7">
      <c r="A847" s="356">
        <v>2130106</v>
      </c>
      <c r="B847" s="227" t="s">
        <v>770</v>
      </c>
      <c r="C847" s="218">
        <v>510</v>
      </c>
      <c r="D847" s="218">
        <v>510</v>
      </c>
      <c r="E847" s="353">
        <f t="shared" si="57"/>
        <v>0</v>
      </c>
      <c r="F847" s="187" t="str">
        <f t="shared" si="58"/>
        <v>是</v>
      </c>
      <c r="G847" s="250" t="str">
        <f t="shared" si="59"/>
        <v>项</v>
      </c>
    </row>
    <row r="848" ht="36" hidden="1" customHeight="1" spans="1:7">
      <c r="A848" s="356">
        <v>2130108</v>
      </c>
      <c r="B848" s="227" t="s">
        <v>771</v>
      </c>
      <c r="C848" s="218">
        <v>0</v>
      </c>
      <c r="D848" s="218">
        <v>0</v>
      </c>
      <c r="E848" s="353" t="str">
        <f t="shared" si="57"/>
        <v/>
      </c>
      <c r="F848" s="187" t="str">
        <f t="shared" si="58"/>
        <v>否</v>
      </c>
      <c r="G848" s="250" t="str">
        <f t="shared" si="59"/>
        <v>项</v>
      </c>
    </row>
    <row r="849" ht="36" customHeight="1" spans="1:7">
      <c r="A849" s="356">
        <v>2130109</v>
      </c>
      <c r="B849" s="227" t="s">
        <v>772</v>
      </c>
      <c r="C849" s="218">
        <v>20</v>
      </c>
      <c r="D849" s="218">
        <v>10</v>
      </c>
      <c r="E849" s="353">
        <f t="shared" si="57"/>
        <v>-0.5</v>
      </c>
      <c r="F849" s="187" t="str">
        <f t="shared" si="58"/>
        <v>是</v>
      </c>
      <c r="G849" s="250" t="str">
        <f t="shared" si="59"/>
        <v>项</v>
      </c>
    </row>
    <row r="850" ht="36" customHeight="1" spans="1:7">
      <c r="A850" s="356">
        <v>2130110</v>
      </c>
      <c r="B850" s="227" t="s">
        <v>773</v>
      </c>
      <c r="C850" s="218">
        <v>20</v>
      </c>
      <c r="D850" s="218">
        <v>10</v>
      </c>
      <c r="E850" s="353">
        <f t="shared" si="57"/>
        <v>-0.5</v>
      </c>
      <c r="F850" s="187" t="str">
        <f t="shared" si="58"/>
        <v>是</v>
      </c>
      <c r="G850" s="250" t="str">
        <f t="shared" si="59"/>
        <v>项</v>
      </c>
    </row>
    <row r="851" ht="36" hidden="1" customHeight="1" spans="1:7">
      <c r="A851" s="356">
        <v>2130111</v>
      </c>
      <c r="B851" s="227" t="s">
        <v>774</v>
      </c>
      <c r="C851" s="218">
        <v>0</v>
      </c>
      <c r="D851" s="218">
        <v>0</v>
      </c>
      <c r="E851" s="353" t="str">
        <f t="shared" si="57"/>
        <v/>
      </c>
      <c r="F851" s="187" t="str">
        <f t="shared" si="58"/>
        <v>否</v>
      </c>
      <c r="G851" s="250" t="str">
        <f t="shared" si="59"/>
        <v>项</v>
      </c>
    </row>
    <row r="852" ht="36" hidden="1" customHeight="1" spans="1:7">
      <c r="A852" s="356">
        <v>2130112</v>
      </c>
      <c r="B852" s="227" t="s">
        <v>775</v>
      </c>
      <c r="C852" s="218">
        <v>0</v>
      </c>
      <c r="D852" s="218">
        <v>0</v>
      </c>
      <c r="E852" s="353" t="str">
        <f t="shared" si="57"/>
        <v/>
      </c>
      <c r="F852" s="187" t="str">
        <f t="shared" si="58"/>
        <v>否</v>
      </c>
      <c r="G852" s="250" t="str">
        <f t="shared" si="59"/>
        <v>项</v>
      </c>
    </row>
    <row r="853" ht="36" hidden="1" customHeight="1" spans="1:7">
      <c r="A853" s="356">
        <v>2130114</v>
      </c>
      <c r="B853" s="227" t="s">
        <v>776</v>
      </c>
      <c r="C853" s="218">
        <v>0</v>
      </c>
      <c r="D853" s="218">
        <v>0</v>
      </c>
      <c r="E853" s="353" t="str">
        <f t="shared" si="57"/>
        <v/>
      </c>
      <c r="F853" s="187" t="str">
        <f t="shared" si="58"/>
        <v>否</v>
      </c>
      <c r="G853" s="250" t="str">
        <f t="shared" si="59"/>
        <v>项</v>
      </c>
    </row>
    <row r="854" ht="36" hidden="1" customHeight="1" spans="1:7">
      <c r="A854" s="356">
        <v>2130119</v>
      </c>
      <c r="B854" s="227" t="s">
        <v>777</v>
      </c>
      <c r="C854" s="218">
        <v>0</v>
      </c>
      <c r="D854" s="218">
        <v>0</v>
      </c>
      <c r="E854" s="353" t="str">
        <f t="shared" si="57"/>
        <v/>
      </c>
      <c r="F854" s="187" t="str">
        <f t="shared" si="58"/>
        <v>否</v>
      </c>
      <c r="G854" s="250" t="str">
        <f t="shared" si="59"/>
        <v>项</v>
      </c>
    </row>
    <row r="855" ht="36" hidden="1" customHeight="1" spans="1:7">
      <c r="A855" s="356">
        <v>2130120</v>
      </c>
      <c r="B855" s="227" t="s">
        <v>778</v>
      </c>
      <c r="C855" s="218">
        <v>0</v>
      </c>
      <c r="D855" s="218">
        <v>0</v>
      </c>
      <c r="E855" s="353" t="str">
        <f t="shared" si="57"/>
        <v/>
      </c>
      <c r="F855" s="187" t="str">
        <f t="shared" si="58"/>
        <v>否</v>
      </c>
      <c r="G855" s="250" t="str">
        <f t="shared" si="59"/>
        <v>项</v>
      </c>
    </row>
    <row r="856" ht="36" hidden="1" customHeight="1" spans="1:7">
      <c r="A856" s="356">
        <v>2130121</v>
      </c>
      <c r="B856" s="227" t="s">
        <v>779</v>
      </c>
      <c r="C856" s="218">
        <v>0</v>
      </c>
      <c r="D856" s="218">
        <v>0</v>
      </c>
      <c r="E856" s="353" t="str">
        <f t="shared" si="57"/>
        <v/>
      </c>
      <c r="F856" s="187" t="str">
        <f t="shared" si="58"/>
        <v>否</v>
      </c>
      <c r="G856" s="250" t="str">
        <f t="shared" si="59"/>
        <v>项</v>
      </c>
    </row>
    <row r="857" ht="36" customHeight="1" spans="1:7">
      <c r="A857" s="356">
        <v>2130122</v>
      </c>
      <c r="B857" s="227" t="s">
        <v>780</v>
      </c>
      <c r="C857" s="218">
        <v>503</v>
      </c>
      <c r="D857" s="218">
        <v>505</v>
      </c>
      <c r="E857" s="353">
        <f t="shared" si="57"/>
        <v>0.004</v>
      </c>
      <c r="F857" s="187" t="str">
        <f t="shared" si="58"/>
        <v>是</v>
      </c>
      <c r="G857" s="250" t="str">
        <f t="shared" si="59"/>
        <v>项</v>
      </c>
    </row>
    <row r="858" ht="36" hidden="1" customHeight="1" spans="1:7">
      <c r="A858" s="356">
        <v>2130124</v>
      </c>
      <c r="B858" s="227" t="s">
        <v>781</v>
      </c>
      <c r="C858" s="218">
        <v>0</v>
      </c>
      <c r="D858" s="218">
        <v>0</v>
      </c>
      <c r="E858" s="353" t="str">
        <f t="shared" si="57"/>
        <v/>
      </c>
      <c r="F858" s="187" t="str">
        <f t="shared" si="58"/>
        <v>否</v>
      </c>
      <c r="G858" s="250" t="str">
        <f t="shared" si="59"/>
        <v>项</v>
      </c>
    </row>
    <row r="859" ht="36" hidden="1" customHeight="1" spans="1:7">
      <c r="A859" s="356">
        <v>2130125</v>
      </c>
      <c r="B859" s="227" t="s">
        <v>782</v>
      </c>
      <c r="C859" s="218">
        <v>0</v>
      </c>
      <c r="D859" s="218">
        <v>0</v>
      </c>
      <c r="E859" s="353" t="str">
        <f t="shared" si="57"/>
        <v/>
      </c>
      <c r="F859" s="187" t="str">
        <f t="shared" si="58"/>
        <v>否</v>
      </c>
      <c r="G859" s="250" t="str">
        <f t="shared" si="59"/>
        <v>项</v>
      </c>
    </row>
    <row r="860" ht="36" hidden="1" customHeight="1" spans="1:7">
      <c r="A860" s="356">
        <v>2130126</v>
      </c>
      <c r="B860" s="227" t="s">
        <v>783</v>
      </c>
      <c r="C860" s="218">
        <v>0</v>
      </c>
      <c r="D860" s="218">
        <v>0</v>
      </c>
      <c r="E860" s="353" t="str">
        <f t="shared" si="57"/>
        <v/>
      </c>
      <c r="F860" s="187" t="str">
        <f t="shared" si="58"/>
        <v>否</v>
      </c>
      <c r="G860" s="250" t="str">
        <f t="shared" si="59"/>
        <v>项</v>
      </c>
    </row>
    <row r="861" ht="36" hidden="1" customHeight="1" spans="1:7">
      <c r="A861" s="356">
        <v>2130135</v>
      </c>
      <c r="B861" s="227" t="s">
        <v>784</v>
      </c>
      <c r="C861" s="218">
        <v>0</v>
      </c>
      <c r="D861" s="218">
        <v>0</v>
      </c>
      <c r="E861" s="353" t="str">
        <f t="shared" si="57"/>
        <v/>
      </c>
      <c r="F861" s="187" t="str">
        <f t="shared" si="58"/>
        <v>否</v>
      </c>
      <c r="G861" s="250" t="str">
        <f t="shared" si="59"/>
        <v>项</v>
      </c>
    </row>
    <row r="862" ht="36" hidden="1" customHeight="1" spans="1:7">
      <c r="A862" s="356">
        <v>2130142</v>
      </c>
      <c r="B862" s="227" t="s">
        <v>785</v>
      </c>
      <c r="C862" s="218">
        <v>0</v>
      </c>
      <c r="D862" s="218">
        <v>0</v>
      </c>
      <c r="E862" s="353" t="str">
        <f t="shared" si="57"/>
        <v/>
      </c>
      <c r="F862" s="187" t="str">
        <f t="shared" si="58"/>
        <v>否</v>
      </c>
      <c r="G862" s="250" t="str">
        <f t="shared" si="59"/>
        <v>项</v>
      </c>
    </row>
    <row r="863" ht="36" hidden="1" customHeight="1" spans="1:7">
      <c r="A863" s="356">
        <v>2130148</v>
      </c>
      <c r="B863" s="357" t="s">
        <v>1616</v>
      </c>
      <c r="C863" s="218">
        <v>0</v>
      </c>
      <c r="D863" s="218">
        <v>0</v>
      </c>
      <c r="E863" s="353" t="str">
        <f t="shared" si="57"/>
        <v/>
      </c>
      <c r="F863" s="187" t="str">
        <f t="shared" si="58"/>
        <v>否</v>
      </c>
      <c r="G863" s="250" t="str">
        <f t="shared" si="59"/>
        <v>项</v>
      </c>
    </row>
    <row r="864" ht="36" hidden="1" customHeight="1" spans="1:7">
      <c r="A864" s="356">
        <v>2130152</v>
      </c>
      <c r="B864" s="227" t="s">
        <v>787</v>
      </c>
      <c r="C864" s="218">
        <v>0</v>
      </c>
      <c r="D864" s="218">
        <v>0</v>
      </c>
      <c r="E864" s="353" t="str">
        <f t="shared" si="57"/>
        <v/>
      </c>
      <c r="F864" s="187" t="str">
        <f t="shared" si="58"/>
        <v>否</v>
      </c>
      <c r="G864" s="250" t="str">
        <f t="shared" si="59"/>
        <v>项</v>
      </c>
    </row>
    <row r="865" ht="36" hidden="1" customHeight="1" spans="1:7">
      <c r="A865" s="356">
        <v>2130153</v>
      </c>
      <c r="B865" s="227" t="s">
        <v>788</v>
      </c>
      <c r="C865" s="218">
        <v>0</v>
      </c>
      <c r="D865" s="218">
        <v>0</v>
      </c>
      <c r="E865" s="353" t="str">
        <f t="shared" si="57"/>
        <v/>
      </c>
      <c r="F865" s="187" t="str">
        <f t="shared" si="58"/>
        <v>否</v>
      </c>
      <c r="G865" s="250" t="str">
        <f t="shared" si="59"/>
        <v>项</v>
      </c>
    </row>
    <row r="866" ht="36" customHeight="1" spans="1:7">
      <c r="A866" s="356">
        <v>2130199</v>
      </c>
      <c r="B866" s="227" t="s">
        <v>789</v>
      </c>
      <c r="C866" s="218">
        <v>2308</v>
      </c>
      <c r="D866" s="218">
        <v>1886</v>
      </c>
      <c r="E866" s="353">
        <f t="shared" si="57"/>
        <v>-0.183</v>
      </c>
      <c r="F866" s="187" t="str">
        <f t="shared" si="58"/>
        <v>是</v>
      </c>
      <c r="G866" s="250" t="str">
        <f t="shared" si="59"/>
        <v>项</v>
      </c>
    </row>
    <row r="867" s="248" customFormat="1" ht="36" customHeight="1" spans="1:7">
      <c r="A867" s="352">
        <v>21302</v>
      </c>
      <c r="B867" s="211" t="s">
        <v>790</v>
      </c>
      <c r="C867" s="219">
        <f>SUM(C868:C891)</f>
        <v>2393</v>
      </c>
      <c r="D867" s="219">
        <f>SUM(D868:D891)</f>
        <v>2490</v>
      </c>
      <c r="E867" s="353">
        <f t="shared" si="57"/>
        <v>0.041</v>
      </c>
      <c r="F867" s="189" t="str">
        <f t="shared" si="58"/>
        <v>是</v>
      </c>
      <c r="G867" s="248" t="str">
        <f t="shared" si="59"/>
        <v>款</v>
      </c>
    </row>
    <row r="868" ht="36" customHeight="1" spans="1:7">
      <c r="A868" s="356">
        <v>2130201</v>
      </c>
      <c r="B868" s="227" t="s">
        <v>138</v>
      </c>
      <c r="C868" s="218">
        <v>0</v>
      </c>
      <c r="D868" s="218">
        <v>13</v>
      </c>
      <c r="E868" s="353" t="str">
        <f t="shared" si="57"/>
        <v/>
      </c>
      <c r="F868" s="187" t="str">
        <f t="shared" si="58"/>
        <v>是</v>
      </c>
      <c r="G868" s="250" t="str">
        <f t="shared" si="59"/>
        <v>项</v>
      </c>
    </row>
    <row r="869" ht="36" hidden="1" customHeight="1" spans="1:7">
      <c r="A869" s="356">
        <v>2130202</v>
      </c>
      <c r="B869" s="227" t="s">
        <v>139</v>
      </c>
      <c r="C869" s="218">
        <v>0</v>
      </c>
      <c r="D869" s="218">
        <v>0</v>
      </c>
      <c r="E869" s="353" t="str">
        <f t="shared" si="57"/>
        <v/>
      </c>
      <c r="F869" s="187" t="str">
        <f t="shared" si="58"/>
        <v>否</v>
      </c>
      <c r="G869" s="250" t="str">
        <f t="shared" si="59"/>
        <v>项</v>
      </c>
    </row>
    <row r="870" ht="36" hidden="1" customHeight="1" spans="1:7">
      <c r="A870" s="356">
        <v>2130203</v>
      </c>
      <c r="B870" s="227" t="s">
        <v>140</v>
      </c>
      <c r="C870" s="218">
        <v>0</v>
      </c>
      <c r="D870" s="218">
        <v>0</v>
      </c>
      <c r="E870" s="353" t="str">
        <f t="shared" si="57"/>
        <v/>
      </c>
      <c r="F870" s="187" t="str">
        <f t="shared" si="58"/>
        <v>否</v>
      </c>
      <c r="G870" s="250" t="str">
        <f t="shared" si="59"/>
        <v>项</v>
      </c>
    </row>
    <row r="871" ht="36" customHeight="1" spans="1:7">
      <c r="A871" s="356">
        <v>2130204</v>
      </c>
      <c r="B871" s="227" t="s">
        <v>791</v>
      </c>
      <c r="C871" s="218">
        <v>1783</v>
      </c>
      <c r="D871" s="218">
        <v>1872</v>
      </c>
      <c r="E871" s="353">
        <f t="shared" si="57"/>
        <v>0.05</v>
      </c>
      <c r="F871" s="187" t="str">
        <f t="shared" si="58"/>
        <v>是</v>
      </c>
      <c r="G871" s="250" t="str">
        <f t="shared" si="59"/>
        <v>项</v>
      </c>
    </row>
    <row r="872" ht="36" hidden="1" customHeight="1" spans="1:7">
      <c r="A872" s="356">
        <v>2130205</v>
      </c>
      <c r="B872" s="227" t="s">
        <v>792</v>
      </c>
      <c r="C872" s="218">
        <v>0</v>
      </c>
      <c r="D872" s="218">
        <v>0</v>
      </c>
      <c r="E872" s="353" t="str">
        <f t="shared" si="57"/>
        <v/>
      </c>
      <c r="F872" s="187" t="str">
        <f t="shared" si="58"/>
        <v>否</v>
      </c>
      <c r="G872" s="250" t="str">
        <f t="shared" si="59"/>
        <v>项</v>
      </c>
    </row>
    <row r="873" ht="36" hidden="1" customHeight="1" spans="1:7">
      <c r="A873" s="356">
        <v>2130206</v>
      </c>
      <c r="B873" s="227" t="s">
        <v>793</v>
      </c>
      <c r="C873" s="218">
        <v>0</v>
      </c>
      <c r="D873" s="218">
        <v>0</v>
      </c>
      <c r="E873" s="353" t="str">
        <f t="shared" si="57"/>
        <v/>
      </c>
      <c r="F873" s="187" t="str">
        <f t="shared" si="58"/>
        <v>否</v>
      </c>
      <c r="G873" s="250" t="str">
        <f t="shared" si="59"/>
        <v>项</v>
      </c>
    </row>
    <row r="874" ht="36" hidden="1" customHeight="1" spans="1:7">
      <c r="A874" s="356">
        <v>2130207</v>
      </c>
      <c r="B874" s="227" t="s">
        <v>794</v>
      </c>
      <c r="C874" s="218">
        <v>0</v>
      </c>
      <c r="D874" s="218">
        <v>0</v>
      </c>
      <c r="E874" s="353" t="str">
        <f t="shared" si="57"/>
        <v/>
      </c>
      <c r="F874" s="187" t="str">
        <f t="shared" si="58"/>
        <v>否</v>
      </c>
      <c r="G874" s="250" t="str">
        <f t="shared" si="59"/>
        <v>项</v>
      </c>
    </row>
    <row r="875" ht="36" hidden="1" customHeight="1" spans="1:7">
      <c r="A875" s="356">
        <v>2130209</v>
      </c>
      <c r="B875" s="227" t="s">
        <v>795</v>
      </c>
      <c r="C875" s="218">
        <v>0</v>
      </c>
      <c r="D875" s="218">
        <v>0</v>
      </c>
      <c r="E875" s="353" t="str">
        <f t="shared" si="57"/>
        <v/>
      </c>
      <c r="F875" s="187" t="str">
        <f t="shared" si="58"/>
        <v>否</v>
      </c>
      <c r="G875" s="250" t="str">
        <f t="shared" si="59"/>
        <v>项</v>
      </c>
    </row>
    <row r="876" ht="36" hidden="1" customHeight="1" spans="1:7">
      <c r="A876" s="356">
        <v>2130210</v>
      </c>
      <c r="B876" s="227" t="s">
        <v>1617</v>
      </c>
      <c r="C876" s="218">
        <v>0</v>
      </c>
      <c r="D876" s="218">
        <v>0</v>
      </c>
      <c r="E876" s="353" t="str">
        <f t="shared" si="57"/>
        <v/>
      </c>
      <c r="F876" s="187" t="str">
        <f t="shared" si="58"/>
        <v>否</v>
      </c>
      <c r="G876" s="250" t="str">
        <f t="shared" si="59"/>
        <v>项</v>
      </c>
    </row>
    <row r="877" ht="36" hidden="1" customHeight="1" spans="1:7">
      <c r="A877" s="356">
        <v>2130211</v>
      </c>
      <c r="B877" s="227" t="s">
        <v>797</v>
      </c>
      <c r="C877" s="218">
        <v>0</v>
      </c>
      <c r="D877" s="218">
        <v>0</v>
      </c>
      <c r="E877" s="353" t="str">
        <f t="shared" si="57"/>
        <v/>
      </c>
      <c r="F877" s="187" t="str">
        <f t="shared" si="58"/>
        <v>否</v>
      </c>
      <c r="G877" s="250" t="str">
        <f t="shared" si="59"/>
        <v>项</v>
      </c>
    </row>
    <row r="878" ht="36" hidden="1" customHeight="1" spans="1:7">
      <c r="A878" s="356">
        <v>2130212</v>
      </c>
      <c r="B878" s="227" t="s">
        <v>798</v>
      </c>
      <c r="C878" s="218">
        <v>0</v>
      </c>
      <c r="D878" s="218">
        <v>0</v>
      </c>
      <c r="E878" s="353" t="str">
        <f t="shared" si="57"/>
        <v/>
      </c>
      <c r="F878" s="187" t="str">
        <f t="shared" si="58"/>
        <v>否</v>
      </c>
      <c r="G878" s="250" t="str">
        <f t="shared" si="59"/>
        <v>项</v>
      </c>
    </row>
    <row r="879" ht="36" customHeight="1" spans="1:7">
      <c r="A879" s="356">
        <v>2130213</v>
      </c>
      <c r="B879" s="227" t="s">
        <v>799</v>
      </c>
      <c r="C879" s="218">
        <v>514</v>
      </c>
      <c r="D879" s="218">
        <v>539</v>
      </c>
      <c r="E879" s="353">
        <f t="shared" si="57"/>
        <v>0.049</v>
      </c>
      <c r="F879" s="187" t="str">
        <f t="shared" si="58"/>
        <v>是</v>
      </c>
      <c r="G879" s="250" t="str">
        <f t="shared" si="59"/>
        <v>项</v>
      </c>
    </row>
    <row r="880" ht="36" hidden="1" customHeight="1" spans="1:7">
      <c r="A880" s="356">
        <v>2130217</v>
      </c>
      <c r="B880" s="227" t="s">
        <v>800</v>
      </c>
      <c r="C880" s="218">
        <v>0</v>
      </c>
      <c r="D880" s="218">
        <v>0</v>
      </c>
      <c r="E880" s="353" t="str">
        <f t="shared" si="57"/>
        <v/>
      </c>
      <c r="F880" s="187" t="str">
        <f t="shared" si="58"/>
        <v>否</v>
      </c>
      <c r="G880" s="250" t="str">
        <f t="shared" si="59"/>
        <v>项</v>
      </c>
    </row>
    <row r="881" ht="36" hidden="1" customHeight="1" spans="1:7">
      <c r="A881" s="356">
        <v>2130220</v>
      </c>
      <c r="B881" s="227" t="s">
        <v>801</v>
      </c>
      <c r="C881" s="218">
        <v>0</v>
      </c>
      <c r="D881" s="218">
        <v>0</v>
      </c>
      <c r="E881" s="353" t="str">
        <f t="shared" si="57"/>
        <v/>
      </c>
      <c r="F881" s="187" t="str">
        <f t="shared" si="58"/>
        <v>否</v>
      </c>
      <c r="G881" s="250" t="str">
        <f t="shared" si="59"/>
        <v>项</v>
      </c>
    </row>
    <row r="882" ht="36" hidden="1" customHeight="1" spans="1:7">
      <c r="A882" s="356">
        <v>2130221</v>
      </c>
      <c r="B882" s="227" t="s">
        <v>802</v>
      </c>
      <c r="C882" s="218">
        <v>0</v>
      </c>
      <c r="D882" s="218">
        <v>0</v>
      </c>
      <c r="E882" s="353" t="str">
        <f t="shared" si="57"/>
        <v/>
      </c>
      <c r="F882" s="187" t="str">
        <f t="shared" si="58"/>
        <v>否</v>
      </c>
      <c r="G882" s="250" t="str">
        <f t="shared" si="59"/>
        <v>项</v>
      </c>
    </row>
    <row r="883" ht="36" hidden="1" customHeight="1" spans="1:7">
      <c r="A883" s="356">
        <v>2130223</v>
      </c>
      <c r="B883" s="227" t="s">
        <v>803</v>
      </c>
      <c r="C883" s="218">
        <v>0</v>
      </c>
      <c r="D883" s="218">
        <v>0</v>
      </c>
      <c r="E883" s="353" t="str">
        <f t="shared" si="57"/>
        <v/>
      </c>
      <c r="F883" s="187" t="str">
        <f t="shared" si="58"/>
        <v>否</v>
      </c>
      <c r="G883" s="250" t="str">
        <f t="shared" si="59"/>
        <v>项</v>
      </c>
    </row>
    <row r="884" ht="36" hidden="1" customHeight="1" spans="1:7">
      <c r="A884" s="356">
        <v>2130226</v>
      </c>
      <c r="B884" s="227" t="s">
        <v>804</v>
      </c>
      <c r="C884" s="218">
        <v>0</v>
      </c>
      <c r="D884" s="218">
        <v>0</v>
      </c>
      <c r="E884" s="353" t="str">
        <f t="shared" si="57"/>
        <v/>
      </c>
      <c r="F884" s="187" t="str">
        <f t="shared" si="58"/>
        <v>否</v>
      </c>
      <c r="G884" s="250" t="str">
        <f t="shared" si="59"/>
        <v>项</v>
      </c>
    </row>
    <row r="885" ht="36" hidden="1" customHeight="1" spans="1:7">
      <c r="A885" s="356">
        <v>2130227</v>
      </c>
      <c r="B885" s="227" t="s">
        <v>805</v>
      </c>
      <c r="C885" s="218">
        <v>0</v>
      </c>
      <c r="D885" s="218">
        <v>0</v>
      </c>
      <c r="E885" s="353" t="str">
        <f t="shared" si="57"/>
        <v/>
      </c>
      <c r="F885" s="187" t="str">
        <f t="shared" si="58"/>
        <v>否</v>
      </c>
      <c r="G885" s="250" t="str">
        <f t="shared" si="59"/>
        <v>项</v>
      </c>
    </row>
    <row r="886" ht="36" hidden="1" customHeight="1" spans="1:7">
      <c r="A886" s="356">
        <v>2130232</v>
      </c>
      <c r="B886" s="227" t="s">
        <v>1618</v>
      </c>
      <c r="C886" s="218">
        <v>0</v>
      </c>
      <c r="D886" s="218">
        <v>0</v>
      </c>
      <c r="E886" s="353" t="str">
        <f t="shared" si="57"/>
        <v/>
      </c>
      <c r="F886" s="187" t="str">
        <f t="shared" si="58"/>
        <v>否</v>
      </c>
      <c r="G886" s="250" t="str">
        <f t="shared" si="59"/>
        <v>项</v>
      </c>
    </row>
    <row r="887" ht="36" customHeight="1" spans="1:7">
      <c r="A887" s="356">
        <v>2130234</v>
      </c>
      <c r="B887" s="227" t="s">
        <v>807</v>
      </c>
      <c r="C887" s="218">
        <v>57</v>
      </c>
      <c r="D887" s="218">
        <v>57</v>
      </c>
      <c r="E887" s="353">
        <f t="shared" si="57"/>
        <v>0</v>
      </c>
      <c r="F887" s="187" t="str">
        <f t="shared" ref="F887:F950" si="60">IF(LEN(A887)=3,"是",IF(B887&lt;&gt;"",IF(SUM(C887:D887)&lt;&gt;0,"是","否"),"是"))</f>
        <v>是</v>
      </c>
      <c r="G887" s="250" t="str">
        <f t="shared" ref="G887:G950" si="61">IF(LEN(A887)=3,"类",IF(LEN(A887)=5,"款","项"))</f>
        <v>项</v>
      </c>
    </row>
    <row r="888" ht="36" hidden="1" customHeight="1" spans="1:7">
      <c r="A888" s="356">
        <v>2130235</v>
      </c>
      <c r="B888" s="227" t="s">
        <v>1619</v>
      </c>
      <c r="C888" s="218">
        <v>0</v>
      </c>
      <c r="D888" s="218">
        <v>0</v>
      </c>
      <c r="E888" s="353" t="str">
        <f t="shared" si="57"/>
        <v/>
      </c>
      <c r="F888" s="187" t="str">
        <f t="shared" si="60"/>
        <v>否</v>
      </c>
      <c r="G888" s="250" t="str">
        <f t="shared" si="61"/>
        <v>项</v>
      </c>
    </row>
    <row r="889" ht="36" hidden="1" customHeight="1" spans="1:7">
      <c r="A889" s="356">
        <v>2130236</v>
      </c>
      <c r="B889" s="227" t="s">
        <v>809</v>
      </c>
      <c r="C889" s="218">
        <v>0</v>
      </c>
      <c r="D889" s="218">
        <v>0</v>
      </c>
      <c r="E889" s="353" t="str">
        <f t="shared" si="57"/>
        <v/>
      </c>
      <c r="F889" s="187" t="str">
        <f t="shared" si="60"/>
        <v>否</v>
      </c>
      <c r="G889" s="250" t="str">
        <f t="shared" si="61"/>
        <v>项</v>
      </c>
    </row>
    <row r="890" ht="36" hidden="1" customHeight="1" spans="1:7">
      <c r="A890" s="356">
        <v>2130237</v>
      </c>
      <c r="B890" s="227" t="s">
        <v>775</v>
      </c>
      <c r="C890" s="218">
        <v>0</v>
      </c>
      <c r="D890" s="218">
        <v>0</v>
      </c>
      <c r="E890" s="353" t="str">
        <f t="shared" si="57"/>
        <v/>
      </c>
      <c r="F890" s="187" t="str">
        <f t="shared" si="60"/>
        <v>否</v>
      </c>
      <c r="G890" s="250" t="str">
        <f t="shared" si="61"/>
        <v>项</v>
      </c>
    </row>
    <row r="891" ht="36" customHeight="1" spans="1:7">
      <c r="A891" s="356">
        <v>2130299</v>
      </c>
      <c r="B891" s="227" t="s">
        <v>810</v>
      </c>
      <c r="C891" s="218">
        <v>39</v>
      </c>
      <c r="D891" s="218">
        <v>9</v>
      </c>
      <c r="E891" s="353">
        <f t="shared" si="57"/>
        <v>-0.769</v>
      </c>
      <c r="F891" s="187" t="str">
        <f t="shared" si="60"/>
        <v>是</v>
      </c>
      <c r="G891" s="250" t="str">
        <f t="shared" si="61"/>
        <v>项</v>
      </c>
    </row>
    <row r="892" s="248" customFormat="1" ht="36" customHeight="1" spans="1:7">
      <c r="A892" s="352">
        <v>21303</v>
      </c>
      <c r="B892" s="211" t="s">
        <v>811</v>
      </c>
      <c r="C892" s="219">
        <f>SUM(C893:C919)</f>
        <v>1831</v>
      </c>
      <c r="D892" s="219">
        <f>SUM(D893:D919)</f>
        <v>2038</v>
      </c>
      <c r="E892" s="353">
        <f t="shared" si="57"/>
        <v>0.113</v>
      </c>
      <c r="F892" s="189" t="str">
        <f t="shared" si="60"/>
        <v>是</v>
      </c>
      <c r="G892" s="248" t="str">
        <f t="shared" si="61"/>
        <v>款</v>
      </c>
    </row>
    <row r="893" ht="36" hidden="1" customHeight="1" spans="1:7">
      <c r="A893" s="356">
        <v>2130301</v>
      </c>
      <c r="B893" s="227" t="s">
        <v>138</v>
      </c>
      <c r="C893" s="218">
        <v>0</v>
      </c>
      <c r="D893" s="218">
        <v>0</v>
      </c>
      <c r="E893" s="353" t="str">
        <f t="shared" si="57"/>
        <v/>
      </c>
      <c r="F893" s="187" t="str">
        <f t="shared" si="60"/>
        <v>否</v>
      </c>
      <c r="G893" s="250" t="str">
        <f t="shared" si="61"/>
        <v>项</v>
      </c>
    </row>
    <row r="894" ht="36" hidden="1" customHeight="1" spans="1:7">
      <c r="A894" s="356">
        <v>2130302</v>
      </c>
      <c r="B894" s="227" t="s">
        <v>139</v>
      </c>
      <c r="C894" s="218">
        <v>0</v>
      </c>
      <c r="D894" s="218">
        <v>0</v>
      </c>
      <c r="E894" s="353" t="str">
        <f t="shared" si="57"/>
        <v/>
      </c>
      <c r="F894" s="187" t="str">
        <f t="shared" si="60"/>
        <v>否</v>
      </c>
      <c r="G894" s="250" t="str">
        <f t="shared" si="61"/>
        <v>项</v>
      </c>
    </row>
    <row r="895" ht="36" hidden="1" customHeight="1" spans="1:7">
      <c r="A895" s="356">
        <v>2130303</v>
      </c>
      <c r="B895" s="227" t="s">
        <v>140</v>
      </c>
      <c r="C895" s="218">
        <v>0</v>
      </c>
      <c r="D895" s="218">
        <v>0</v>
      </c>
      <c r="E895" s="353" t="str">
        <f t="shared" si="57"/>
        <v/>
      </c>
      <c r="F895" s="187" t="str">
        <f t="shared" si="60"/>
        <v>否</v>
      </c>
      <c r="G895" s="250" t="str">
        <f t="shared" si="61"/>
        <v>项</v>
      </c>
    </row>
    <row r="896" ht="36" hidden="1" customHeight="1" spans="1:7">
      <c r="A896" s="356">
        <v>2130304</v>
      </c>
      <c r="B896" s="227" t="s">
        <v>812</v>
      </c>
      <c r="C896" s="218">
        <v>0</v>
      </c>
      <c r="D896" s="218">
        <v>0</v>
      </c>
      <c r="E896" s="353" t="str">
        <f t="shared" si="57"/>
        <v/>
      </c>
      <c r="F896" s="187" t="str">
        <f t="shared" si="60"/>
        <v>否</v>
      </c>
      <c r="G896" s="250" t="str">
        <f t="shared" si="61"/>
        <v>项</v>
      </c>
    </row>
    <row r="897" ht="36" customHeight="1" spans="1:7">
      <c r="A897" s="356">
        <v>2130305</v>
      </c>
      <c r="B897" s="227" t="s">
        <v>813</v>
      </c>
      <c r="C897" s="218">
        <v>26</v>
      </c>
      <c r="D897" s="218">
        <v>198</v>
      </c>
      <c r="E897" s="353">
        <f t="shared" si="57"/>
        <v>6.615</v>
      </c>
      <c r="F897" s="187" t="str">
        <f t="shared" si="60"/>
        <v>是</v>
      </c>
      <c r="G897" s="250" t="str">
        <f t="shared" si="61"/>
        <v>项</v>
      </c>
    </row>
    <row r="898" ht="36" customHeight="1" spans="1:7">
      <c r="A898" s="356">
        <v>2130306</v>
      </c>
      <c r="B898" s="227" t="s">
        <v>814</v>
      </c>
      <c r="C898" s="218">
        <v>20</v>
      </c>
      <c r="D898" s="218">
        <v>0</v>
      </c>
      <c r="E898" s="353">
        <f t="shared" si="57"/>
        <v>-1</v>
      </c>
      <c r="F898" s="187" t="str">
        <f t="shared" si="60"/>
        <v>是</v>
      </c>
      <c r="G898" s="250" t="str">
        <f t="shared" si="61"/>
        <v>项</v>
      </c>
    </row>
    <row r="899" ht="36" hidden="1" customHeight="1" spans="1:7">
      <c r="A899" s="356">
        <v>2130307</v>
      </c>
      <c r="B899" s="227" t="s">
        <v>815</v>
      </c>
      <c r="C899" s="218">
        <v>0</v>
      </c>
      <c r="D899" s="218">
        <v>0</v>
      </c>
      <c r="E899" s="353" t="str">
        <f t="shared" si="57"/>
        <v/>
      </c>
      <c r="F899" s="187" t="str">
        <f t="shared" si="60"/>
        <v>否</v>
      </c>
      <c r="G899" s="250" t="str">
        <f t="shared" si="61"/>
        <v>项</v>
      </c>
    </row>
    <row r="900" ht="36" hidden="1" customHeight="1" spans="1:7">
      <c r="A900" s="356">
        <v>2130308</v>
      </c>
      <c r="B900" s="227" t="s">
        <v>816</v>
      </c>
      <c r="C900" s="218">
        <v>0</v>
      </c>
      <c r="D900" s="218">
        <v>0</v>
      </c>
      <c r="E900" s="353" t="str">
        <f t="shared" si="57"/>
        <v/>
      </c>
      <c r="F900" s="187" t="str">
        <f t="shared" si="60"/>
        <v>否</v>
      </c>
      <c r="G900" s="250" t="str">
        <f t="shared" si="61"/>
        <v>项</v>
      </c>
    </row>
    <row r="901" ht="36" hidden="1" customHeight="1" spans="1:7">
      <c r="A901" s="356">
        <v>2130309</v>
      </c>
      <c r="B901" s="227" t="s">
        <v>817</v>
      </c>
      <c r="C901" s="218">
        <v>0</v>
      </c>
      <c r="D901" s="218">
        <v>0</v>
      </c>
      <c r="E901" s="353" t="str">
        <f t="shared" ref="E901:E964" si="62">IF(C901&lt;&gt;0,D901/C901-1,"")</f>
        <v/>
      </c>
      <c r="F901" s="187" t="str">
        <f t="shared" si="60"/>
        <v>否</v>
      </c>
      <c r="G901" s="250" t="str">
        <f t="shared" si="61"/>
        <v>项</v>
      </c>
    </row>
    <row r="902" ht="36" hidden="1" customHeight="1" spans="1:7">
      <c r="A902" s="356">
        <v>2130310</v>
      </c>
      <c r="B902" s="227" t="s">
        <v>818</v>
      </c>
      <c r="C902" s="218">
        <v>0</v>
      </c>
      <c r="D902" s="218">
        <v>0</v>
      </c>
      <c r="E902" s="353" t="str">
        <f t="shared" si="62"/>
        <v/>
      </c>
      <c r="F902" s="187" t="str">
        <f t="shared" si="60"/>
        <v>否</v>
      </c>
      <c r="G902" s="250" t="str">
        <f t="shared" si="61"/>
        <v>项</v>
      </c>
    </row>
    <row r="903" ht="36" hidden="1" customHeight="1" spans="1:7">
      <c r="A903" s="356">
        <v>2130311</v>
      </c>
      <c r="B903" s="227" t="s">
        <v>819</v>
      </c>
      <c r="C903" s="218">
        <v>0</v>
      </c>
      <c r="D903" s="218">
        <v>0</v>
      </c>
      <c r="E903" s="353" t="str">
        <f t="shared" si="62"/>
        <v/>
      </c>
      <c r="F903" s="187" t="str">
        <f t="shared" si="60"/>
        <v>否</v>
      </c>
      <c r="G903" s="250" t="str">
        <f t="shared" si="61"/>
        <v>项</v>
      </c>
    </row>
    <row r="904" ht="36" hidden="1" customHeight="1" spans="1:7">
      <c r="A904" s="356">
        <v>2130312</v>
      </c>
      <c r="B904" s="227" t="s">
        <v>820</v>
      </c>
      <c r="C904" s="218">
        <v>0</v>
      </c>
      <c r="D904" s="218">
        <v>0</v>
      </c>
      <c r="E904" s="353" t="str">
        <f t="shared" si="62"/>
        <v/>
      </c>
      <c r="F904" s="187" t="str">
        <f t="shared" si="60"/>
        <v>否</v>
      </c>
      <c r="G904" s="250" t="str">
        <f t="shared" si="61"/>
        <v>项</v>
      </c>
    </row>
    <row r="905" ht="36" hidden="1" customHeight="1" spans="1:7">
      <c r="A905" s="356">
        <v>2130313</v>
      </c>
      <c r="B905" s="227" t="s">
        <v>821</v>
      </c>
      <c r="C905" s="218">
        <v>0</v>
      </c>
      <c r="D905" s="218">
        <v>0</v>
      </c>
      <c r="E905" s="353" t="str">
        <f t="shared" si="62"/>
        <v/>
      </c>
      <c r="F905" s="187" t="str">
        <f t="shared" si="60"/>
        <v>否</v>
      </c>
      <c r="G905" s="250" t="str">
        <f t="shared" si="61"/>
        <v>项</v>
      </c>
    </row>
    <row r="906" ht="36" hidden="1" customHeight="1" spans="1:7">
      <c r="A906" s="356">
        <v>2130314</v>
      </c>
      <c r="B906" s="227" t="s">
        <v>822</v>
      </c>
      <c r="C906" s="218">
        <v>0</v>
      </c>
      <c r="D906" s="218">
        <v>0</v>
      </c>
      <c r="E906" s="353" t="str">
        <f t="shared" si="62"/>
        <v/>
      </c>
      <c r="F906" s="187" t="str">
        <f t="shared" si="60"/>
        <v>否</v>
      </c>
      <c r="G906" s="250" t="str">
        <f t="shared" si="61"/>
        <v>项</v>
      </c>
    </row>
    <row r="907" ht="36" hidden="1" customHeight="1" spans="1:7">
      <c r="A907" s="356">
        <v>2130315</v>
      </c>
      <c r="B907" s="227" t="s">
        <v>823</v>
      </c>
      <c r="C907" s="218">
        <v>0</v>
      </c>
      <c r="D907" s="218">
        <v>0</v>
      </c>
      <c r="E907" s="353" t="str">
        <f t="shared" si="62"/>
        <v/>
      </c>
      <c r="F907" s="187" t="str">
        <f t="shared" si="60"/>
        <v>否</v>
      </c>
      <c r="G907" s="250" t="str">
        <f t="shared" si="61"/>
        <v>项</v>
      </c>
    </row>
    <row r="908" ht="36" hidden="1" customHeight="1" spans="1:7">
      <c r="A908" s="356">
        <v>2130316</v>
      </c>
      <c r="B908" s="227" t="s">
        <v>824</v>
      </c>
      <c r="C908" s="218">
        <v>0</v>
      </c>
      <c r="D908" s="218">
        <v>0</v>
      </c>
      <c r="E908" s="353" t="str">
        <f t="shared" si="62"/>
        <v/>
      </c>
      <c r="F908" s="187" t="str">
        <f t="shared" si="60"/>
        <v>否</v>
      </c>
      <c r="G908" s="250" t="str">
        <f t="shared" si="61"/>
        <v>项</v>
      </c>
    </row>
    <row r="909" ht="36" hidden="1" customHeight="1" spans="1:7">
      <c r="A909" s="356">
        <v>2130317</v>
      </c>
      <c r="B909" s="227" t="s">
        <v>825</v>
      </c>
      <c r="C909" s="218">
        <v>0</v>
      </c>
      <c r="D909" s="218">
        <v>0</v>
      </c>
      <c r="E909" s="353" t="str">
        <f t="shared" si="62"/>
        <v/>
      </c>
      <c r="F909" s="187" t="str">
        <f t="shared" si="60"/>
        <v>否</v>
      </c>
      <c r="G909" s="250" t="str">
        <f t="shared" si="61"/>
        <v>项</v>
      </c>
    </row>
    <row r="910" ht="36" hidden="1" customHeight="1" spans="1:7">
      <c r="A910" s="356">
        <v>2130318</v>
      </c>
      <c r="B910" s="227" t="s">
        <v>826</v>
      </c>
      <c r="C910" s="218">
        <v>0</v>
      </c>
      <c r="D910" s="218">
        <v>0</v>
      </c>
      <c r="E910" s="353" t="str">
        <f t="shared" si="62"/>
        <v/>
      </c>
      <c r="F910" s="187" t="str">
        <f t="shared" si="60"/>
        <v>否</v>
      </c>
      <c r="G910" s="250" t="str">
        <f t="shared" si="61"/>
        <v>项</v>
      </c>
    </row>
    <row r="911" ht="36" hidden="1" customHeight="1" spans="1:7">
      <c r="A911" s="356">
        <v>2130319</v>
      </c>
      <c r="B911" s="227" t="s">
        <v>827</v>
      </c>
      <c r="C911" s="218">
        <v>0</v>
      </c>
      <c r="D911" s="218">
        <v>0</v>
      </c>
      <c r="E911" s="353" t="str">
        <f t="shared" si="62"/>
        <v/>
      </c>
      <c r="F911" s="187" t="str">
        <f t="shared" si="60"/>
        <v>否</v>
      </c>
      <c r="G911" s="250" t="str">
        <f t="shared" si="61"/>
        <v>项</v>
      </c>
    </row>
    <row r="912" ht="36" hidden="1" customHeight="1" spans="1:7">
      <c r="A912" s="356">
        <v>2130321</v>
      </c>
      <c r="B912" s="227" t="s">
        <v>828</v>
      </c>
      <c r="C912" s="218">
        <v>0</v>
      </c>
      <c r="D912" s="218">
        <v>0</v>
      </c>
      <c r="E912" s="353" t="str">
        <f t="shared" si="62"/>
        <v/>
      </c>
      <c r="F912" s="187" t="str">
        <f t="shared" si="60"/>
        <v>否</v>
      </c>
      <c r="G912" s="250" t="str">
        <f t="shared" si="61"/>
        <v>项</v>
      </c>
    </row>
    <row r="913" ht="36" hidden="1" customHeight="1" spans="1:7">
      <c r="A913" s="356">
        <v>2130322</v>
      </c>
      <c r="B913" s="227" t="s">
        <v>829</v>
      </c>
      <c r="C913" s="218">
        <v>0</v>
      </c>
      <c r="D913" s="218">
        <v>0</v>
      </c>
      <c r="E913" s="353" t="str">
        <f t="shared" si="62"/>
        <v/>
      </c>
      <c r="F913" s="187" t="str">
        <f t="shared" si="60"/>
        <v>否</v>
      </c>
      <c r="G913" s="250" t="str">
        <f t="shared" si="61"/>
        <v>项</v>
      </c>
    </row>
    <row r="914" ht="36" hidden="1" customHeight="1" spans="1:7">
      <c r="A914" s="356">
        <v>2130333</v>
      </c>
      <c r="B914" s="227" t="s">
        <v>803</v>
      </c>
      <c r="C914" s="218">
        <v>0</v>
      </c>
      <c r="D914" s="218">
        <v>0</v>
      </c>
      <c r="E914" s="353" t="str">
        <f t="shared" si="62"/>
        <v/>
      </c>
      <c r="F914" s="187" t="str">
        <f t="shared" si="60"/>
        <v>否</v>
      </c>
      <c r="G914" s="250" t="str">
        <f t="shared" si="61"/>
        <v>项</v>
      </c>
    </row>
    <row r="915" ht="36" hidden="1" customHeight="1" spans="1:7">
      <c r="A915" s="356">
        <v>2130334</v>
      </c>
      <c r="B915" s="227" t="s">
        <v>830</v>
      </c>
      <c r="C915" s="218">
        <v>0</v>
      </c>
      <c r="D915" s="218">
        <v>0</v>
      </c>
      <c r="E915" s="353" t="str">
        <f t="shared" si="62"/>
        <v/>
      </c>
      <c r="F915" s="187" t="str">
        <f t="shared" si="60"/>
        <v>否</v>
      </c>
      <c r="G915" s="250" t="str">
        <f t="shared" si="61"/>
        <v>项</v>
      </c>
    </row>
    <row r="916" ht="36" customHeight="1" spans="1:7">
      <c r="A916" s="356">
        <v>2130335</v>
      </c>
      <c r="B916" s="227" t="s">
        <v>831</v>
      </c>
      <c r="C916" s="218">
        <v>0</v>
      </c>
      <c r="D916" s="218">
        <v>30</v>
      </c>
      <c r="E916" s="353" t="str">
        <f t="shared" si="62"/>
        <v/>
      </c>
      <c r="F916" s="187" t="str">
        <f t="shared" si="60"/>
        <v>是</v>
      </c>
      <c r="G916" s="250" t="str">
        <f t="shared" si="61"/>
        <v>项</v>
      </c>
    </row>
    <row r="917" ht="36" hidden="1" customHeight="1" spans="1:7">
      <c r="A917" s="356">
        <v>2130336</v>
      </c>
      <c r="B917" s="227" t="s">
        <v>832</v>
      </c>
      <c r="C917" s="218">
        <v>0</v>
      </c>
      <c r="D917" s="218">
        <v>0</v>
      </c>
      <c r="E917" s="353" t="str">
        <f t="shared" si="62"/>
        <v/>
      </c>
      <c r="F917" s="187" t="str">
        <f t="shared" si="60"/>
        <v>否</v>
      </c>
      <c r="G917" s="250" t="str">
        <f t="shared" si="61"/>
        <v>项</v>
      </c>
    </row>
    <row r="918" ht="36" hidden="1" customHeight="1" spans="1:7">
      <c r="A918" s="356">
        <v>2130337</v>
      </c>
      <c r="B918" s="227" t="s">
        <v>833</v>
      </c>
      <c r="C918" s="218">
        <v>0</v>
      </c>
      <c r="D918" s="218">
        <v>0</v>
      </c>
      <c r="E918" s="353" t="str">
        <f t="shared" si="62"/>
        <v/>
      </c>
      <c r="F918" s="187" t="str">
        <f t="shared" si="60"/>
        <v>否</v>
      </c>
      <c r="G918" s="250" t="str">
        <f t="shared" si="61"/>
        <v>项</v>
      </c>
    </row>
    <row r="919" ht="36" customHeight="1" spans="1:7">
      <c r="A919" s="356">
        <v>2130399</v>
      </c>
      <c r="B919" s="227" t="s">
        <v>834</v>
      </c>
      <c r="C919" s="218">
        <v>1785</v>
      </c>
      <c r="D919" s="218">
        <v>1810</v>
      </c>
      <c r="E919" s="353">
        <f t="shared" si="62"/>
        <v>0.014</v>
      </c>
      <c r="F919" s="187" t="str">
        <f t="shared" si="60"/>
        <v>是</v>
      </c>
      <c r="G919" s="250" t="str">
        <f t="shared" si="61"/>
        <v>项</v>
      </c>
    </row>
    <row r="920" s="248" customFormat="1" ht="36" customHeight="1" spans="1:7">
      <c r="A920" s="352">
        <v>21305</v>
      </c>
      <c r="B920" s="225" t="s">
        <v>1620</v>
      </c>
      <c r="C920" s="219">
        <f>SUM(C921:C930)</f>
        <v>683</v>
      </c>
      <c r="D920" s="219">
        <f>SUM(D921:D930)</f>
        <v>305</v>
      </c>
      <c r="E920" s="353">
        <f t="shared" si="62"/>
        <v>-0.553</v>
      </c>
      <c r="F920" s="189" t="str">
        <f t="shared" si="60"/>
        <v>是</v>
      </c>
      <c r="G920" s="248" t="str">
        <f t="shared" si="61"/>
        <v>款</v>
      </c>
    </row>
    <row r="921" ht="36" customHeight="1" spans="1:7">
      <c r="A921" s="356">
        <v>2130501</v>
      </c>
      <c r="B921" s="227" t="s">
        <v>138</v>
      </c>
      <c r="C921" s="218">
        <v>205</v>
      </c>
      <c r="D921" s="218">
        <v>209</v>
      </c>
      <c r="E921" s="353">
        <f t="shared" si="62"/>
        <v>0.02</v>
      </c>
      <c r="F921" s="187" t="str">
        <f t="shared" si="60"/>
        <v>是</v>
      </c>
      <c r="G921" s="250" t="str">
        <f t="shared" si="61"/>
        <v>项</v>
      </c>
    </row>
    <row r="922" ht="36" hidden="1" customHeight="1" spans="1:7">
      <c r="A922" s="356">
        <v>2130502</v>
      </c>
      <c r="B922" s="227" t="s">
        <v>139</v>
      </c>
      <c r="C922" s="218">
        <v>0</v>
      </c>
      <c r="D922" s="218">
        <v>0</v>
      </c>
      <c r="E922" s="353" t="str">
        <f t="shared" si="62"/>
        <v/>
      </c>
      <c r="F922" s="187" t="str">
        <f t="shared" si="60"/>
        <v>否</v>
      </c>
      <c r="G922" s="250" t="str">
        <f t="shared" si="61"/>
        <v>项</v>
      </c>
    </row>
    <row r="923" ht="36" hidden="1" customHeight="1" spans="1:7">
      <c r="A923" s="356">
        <v>2130503</v>
      </c>
      <c r="B923" s="227" t="s">
        <v>140</v>
      </c>
      <c r="C923" s="218">
        <v>0</v>
      </c>
      <c r="D923" s="218">
        <v>0</v>
      </c>
      <c r="E923" s="353" t="str">
        <f t="shared" si="62"/>
        <v/>
      </c>
      <c r="F923" s="187" t="str">
        <f t="shared" si="60"/>
        <v>否</v>
      </c>
      <c r="G923" s="250" t="str">
        <f t="shared" si="61"/>
        <v>项</v>
      </c>
    </row>
    <row r="924" ht="36" hidden="1" customHeight="1" spans="1:7">
      <c r="A924" s="356">
        <v>2130504</v>
      </c>
      <c r="B924" s="227" t="s">
        <v>836</v>
      </c>
      <c r="C924" s="218">
        <v>0</v>
      </c>
      <c r="D924" s="218">
        <v>0</v>
      </c>
      <c r="E924" s="353" t="str">
        <f t="shared" si="62"/>
        <v/>
      </c>
      <c r="F924" s="187" t="str">
        <f t="shared" si="60"/>
        <v>否</v>
      </c>
      <c r="G924" s="250" t="str">
        <f t="shared" si="61"/>
        <v>项</v>
      </c>
    </row>
    <row r="925" ht="36" hidden="1" customHeight="1" spans="1:7">
      <c r="A925" s="356">
        <v>2130505</v>
      </c>
      <c r="B925" s="227" t="s">
        <v>837</v>
      </c>
      <c r="C925" s="218">
        <v>0</v>
      </c>
      <c r="D925" s="218">
        <v>0</v>
      </c>
      <c r="E925" s="353" t="str">
        <f t="shared" si="62"/>
        <v/>
      </c>
      <c r="F925" s="187" t="str">
        <f t="shared" si="60"/>
        <v>否</v>
      </c>
      <c r="G925" s="250" t="str">
        <f t="shared" si="61"/>
        <v>项</v>
      </c>
    </row>
    <row r="926" ht="36" hidden="1" customHeight="1" spans="1:7">
      <c r="A926" s="356">
        <v>2130506</v>
      </c>
      <c r="B926" s="227" t="s">
        <v>838</v>
      </c>
      <c r="C926" s="218">
        <v>0</v>
      </c>
      <c r="D926" s="218">
        <v>0</v>
      </c>
      <c r="E926" s="353" t="str">
        <f t="shared" si="62"/>
        <v/>
      </c>
      <c r="F926" s="187" t="str">
        <f t="shared" si="60"/>
        <v>否</v>
      </c>
      <c r="G926" s="250" t="str">
        <f t="shared" si="61"/>
        <v>项</v>
      </c>
    </row>
    <row r="927" ht="36" hidden="1" customHeight="1" spans="1:7">
      <c r="A927" s="356">
        <v>2130507</v>
      </c>
      <c r="B927" s="357" t="s">
        <v>1621</v>
      </c>
      <c r="C927" s="218">
        <v>0</v>
      </c>
      <c r="D927" s="218">
        <v>0</v>
      </c>
      <c r="E927" s="353" t="str">
        <f t="shared" si="62"/>
        <v/>
      </c>
      <c r="F927" s="187" t="str">
        <f t="shared" si="60"/>
        <v>否</v>
      </c>
      <c r="G927" s="250" t="str">
        <f t="shared" si="61"/>
        <v>项</v>
      </c>
    </row>
    <row r="928" ht="36" hidden="1" customHeight="1" spans="1:7">
      <c r="A928" s="356">
        <v>2130508</v>
      </c>
      <c r="B928" s="227" t="s">
        <v>840</v>
      </c>
      <c r="C928" s="218">
        <v>0</v>
      </c>
      <c r="D928" s="218">
        <v>0</v>
      </c>
      <c r="E928" s="353" t="str">
        <f t="shared" si="62"/>
        <v/>
      </c>
      <c r="F928" s="187" t="str">
        <f t="shared" si="60"/>
        <v>否</v>
      </c>
      <c r="G928" s="250" t="str">
        <f t="shared" si="61"/>
        <v>项</v>
      </c>
    </row>
    <row r="929" ht="36" hidden="1" customHeight="1" spans="1:7">
      <c r="A929" s="356">
        <v>2130550</v>
      </c>
      <c r="B929" s="357" t="s">
        <v>1622</v>
      </c>
      <c r="C929" s="218">
        <v>0</v>
      </c>
      <c r="D929" s="218">
        <v>0</v>
      </c>
      <c r="E929" s="353" t="str">
        <f t="shared" si="62"/>
        <v/>
      </c>
      <c r="F929" s="187" t="str">
        <f t="shared" si="60"/>
        <v>否</v>
      </c>
      <c r="G929" s="250" t="str">
        <f t="shared" si="61"/>
        <v>项</v>
      </c>
    </row>
    <row r="930" ht="36" customHeight="1" spans="1:7">
      <c r="A930" s="356">
        <v>2130599</v>
      </c>
      <c r="B930" s="357" t="s">
        <v>1623</v>
      </c>
      <c r="C930" s="218">
        <v>478</v>
      </c>
      <c r="D930" s="218">
        <v>96</v>
      </c>
      <c r="E930" s="353">
        <f t="shared" si="62"/>
        <v>-0.799</v>
      </c>
      <c r="F930" s="187" t="str">
        <f t="shared" si="60"/>
        <v>是</v>
      </c>
      <c r="G930" s="250" t="str">
        <f t="shared" si="61"/>
        <v>项</v>
      </c>
    </row>
    <row r="931" s="248" customFormat="1" ht="36" customHeight="1" spans="1:7">
      <c r="A931" s="352">
        <v>21307</v>
      </c>
      <c r="B931" s="211" t="s">
        <v>843</v>
      </c>
      <c r="C931" s="219">
        <f>SUM(C932:C937)</f>
        <v>5262</v>
      </c>
      <c r="D931" s="219">
        <f>SUM(D932:D937)</f>
        <v>5178</v>
      </c>
      <c r="E931" s="353">
        <f t="shared" si="62"/>
        <v>-0.016</v>
      </c>
      <c r="F931" s="189" t="str">
        <f t="shared" si="60"/>
        <v>是</v>
      </c>
      <c r="G931" s="248" t="str">
        <f t="shared" si="61"/>
        <v>款</v>
      </c>
    </row>
    <row r="932" ht="36" customHeight="1" spans="1:7">
      <c r="A932" s="356">
        <v>2130701</v>
      </c>
      <c r="B932" s="227" t="s">
        <v>844</v>
      </c>
      <c r="C932" s="218">
        <v>542</v>
      </c>
      <c r="D932" s="218">
        <v>542</v>
      </c>
      <c r="E932" s="353">
        <f t="shared" si="62"/>
        <v>0</v>
      </c>
      <c r="F932" s="187" t="str">
        <f t="shared" si="60"/>
        <v>是</v>
      </c>
      <c r="G932" s="250" t="str">
        <f t="shared" si="61"/>
        <v>项</v>
      </c>
    </row>
    <row r="933" ht="36" hidden="1" customHeight="1" spans="1:7">
      <c r="A933" s="356">
        <v>2130704</v>
      </c>
      <c r="B933" s="227" t="s">
        <v>845</v>
      </c>
      <c r="C933" s="218">
        <v>0</v>
      </c>
      <c r="D933" s="218">
        <v>0</v>
      </c>
      <c r="E933" s="353" t="str">
        <f t="shared" si="62"/>
        <v/>
      </c>
      <c r="F933" s="187" t="str">
        <f t="shared" si="60"/>
        <v>否</v>
      </c>
      <c r="G933" s="250" t="str">
        <f t="shared" si="61"/>
        <v>项</v>
      </c>
    </row>
    <row r="934" ht="36" customHeight="1" spans="1:7">
      <c r="A934" s="356">
        <v>2130705</v>
      </c>
      <c r="B934" s="227" t="s">
        <v>846</v>
      </c>
      <c r="C934" s="218">
        <v>2714</v>
      </c>
      <c r="D934" s="218">
        <v>2748</v>
      </c>
      <c r="E934" s="353">
        <f t="shared" si="62"/>
        <v>0.013</v>
      </c>
      <c r="F934" s="187" t="str">
        <f t="shared" si="60"/>
        <v>是</v>
      </c>
      <c r="G934" s="250" t="str">
        <f t="shared" si="61"/>
        <v>项</v>
      </c>
    </row>
    <row r="935" ht="36" customHeight="1" spans="1:7">
      <c r="A935" s="356">
        <v>2130706</v>
      </c>
      <c r="B935" s="227" t="s">
        <v>847</v>
      </c>
      <c r="C935" s="218">
        <v>2006</v>
      </c>
      <c r="D935" s="218">
        <v>1888</v>
      </c>
      <c r="E935" s="353">
        <f t="shared" si="62"/>
        <v>-0.059</v>
      </c>
      <c r="F935" s="187" t="str">
        <f t="shared" si="60"/>
        <v>是</v>
      </c>
      <c r="G935" s="250" t="str">
        <f t="shared" si="61"/>
        <v>项</v>
      </c>
    </row>
    <row r="936" ht="36" hidden="1" customHeight="1" spans="1:7">
      <c r="A936" s="356">
        <v>2130707</v>
      </c>
      <c r="B936" s="227" t="s">
        <v>848</v>
      </c>
      <c r="C936" s="218">
        <v>0</v>
      </c>
      <c r="D936" s="218">
        <v>0</v>
      </c>
      <c r="E936" s="353" t="str">
        <f t="shared" si="62"/>
        <v/>
      </c>
      <c r="F936" s="187" t="str">
        <f t="shared" si="60"/>
        <v>否</v>
      </c>
      <c r="G936" s="250" t="str">
        <f t="shared" si="61"/>
        <v>项</v>
      </c>
    </row>
    <row r="937" ht="36" hidden="1" customHeight="1" spans="1:7">
      <c r="A937" s="356">
        <v>2130799</v>
      </c>
      <c r="B937" s="227" t="s">
        <v>849</v>
      </c>
      <c r="C937" s="218">
        <v>0</v>
      </c>
      <c r="D937" s="218">
        <v>0</v>
      </c>
      <c r="E937" s="353" t="str">
        <f t="shared" si="62"/>
        <v/>
      </c>
      <c r="F937" s="187" t="str">
        <f t="shared" si="60"/>
        <v>否</v>
      </c>
      <c r="G937" s="250" t="str">
        <f t="shared" si="61"/>
        <v>项</v>
      </c>
    </row>
    <row r="938" s="248" customFormat="1" ht="36" customHeight="1" spans="1:7">
      <c r="A938" s="352">
        <v>21308</v>
      </c>
      <c r="B938" s="211" t="s">
        <v>850</v>
      </c>
      <c r="C938" s="219">
        <f>SUM(C939:C944)</f>
        <v>236</v>
      </c>
      <c r="D938" s="219">
        <f>SUM(D939:D944)</f>
        <v>351</v>
      </c>
      <c r="E938" s="353">
        <f t="shared" si="62"/>
        <v>0.487</v>
      </c>
      <c r="F938" s="189" t="str">
        <f t="shared" si="60"/>
        <v>是</v>
      </c>
      <c r="G938" s="248" t="str">
        <f t="shared" si="61"/>
        <v>款</v>
      </c>
    </row>
    <row r="939" ht="36" hidden="1" customHeight="1" spans="1:7">
      <c r="A939" s="356">
        <v>2130801</v>
      </c>
      <c r="B939" s="227" t="s">
        <v>851</v>
      </c>
      <c r="C939" s="218">
        <v>0</v>
      </c>
      <c r="D939" s="218">
        <v>0</v>
      </c>
      <c r="E939" s="353" t="str">
        <f t="shared" si="62"/>
        <v/>
      </c>
      <c r="F939" s="187" t="str">
        <f t="shared" si="60"/>
        <v>否</v>
      </c>
      <c r="G939" s="250" t="str">
        <f t="shared" si="61"/>
        <v>项</v>
      </c>
    </row>
    <row r="940" ht="36" hidden="1" customHeight="1" spans="1:7">
      <c r="A940" s="356">
        <v>2130802</v>
      </c>
      <c r="B940" s="227" t="s">
        <v>1624</v>
      </c>
      <c r="C940" s="218">
        <v>0</v>
      </c>
      <c r="D940" s="218">
        <v>0</v>
      </c>
      <c r="E940" s="353" t="str">
        <f t="shared" si="62"/>
        <v/>
      </c>
      <c r="F940" s="187" t="str">
        <f t="shared" si="60"/>
        <v>否</v>
      </c>
      <c r="G940" s="250" t="str">
        <f t="shared" si="61"/>
        <v>项</v>
      </c>
    </row>
    <row r="941" ht="36" customHeight="1" spans="1:7">
      <c r="A941" s="356">
        <v>2130803</v>
      </c>
      <c r="B941" s="227" t="s">
        <v>853</v>
      </c>
      <c r="C941" s="218">
        <v>136</v>
      </c>
      <c r="D941" s="218">
        <v>200</v>
      </c>
      <c r="E941" s="353">
        <f t="shared" si="62"/>
        <v>0.471</v>
      </c>
      <c r="F941" s="187" t="str">
        <f t="shared" si="60"/>
        <v>是</v>
      </c>
      <c r="G941" s="250" t="str">
        <f t="shared" si="61"/>
        <v>项</v>
      </c>
    </row>
    <row r="942" ht="36" customHeight="1" spans="1:7">
      <c r="A942" s="356">
        <v>2130804</v>
      </c>
      <c r="B942" s="357" t="s">
        <v>1625</v>
      </c>
      <c r="C942" s="218">
        <v>100</v>
      </c>
      <c r="D942" s="218">
        <v>151</v>
      </c>
      <c r="E942" s="353">
        <f t="shared" si="62"/>
        <v>0.51</v>
      </c>
      <c r="F942" s="187" t="str">
        <f t="shared" si="60"/>
        <v>是</v>
      </c>
      <c r="G942" s="250" t="str">
        <f t="shared" si="61"/>
        <v>项</v>
      </c>
    </row>
    <row r="943" ht="36" hidden="1" customHeight="1" spans="1:7">
      <c r="A943" s="356">
        <v>2130805</v>
      </c>
      <c r="B943" s="227" t="s">
        <v>855</v>
      </c>
      <c r="C943" s="218">
        <v>0</v>
      </c>
      <c r="D943" s="218">
        <v>0</v>
      </c>
      <c r="E943" s="353" t="str">
        <f t="shared" si="62"/>
        <v/>
      </c>
      <c r="F943" s="187" t="str">
        <f t="shared" si="60"/>
        <v>否</v>
      </c>
      <c r="G943" s="250" t="str">
        <f t="shared" si="61"/>
        <v>项</v>
      </c>
    </row>
    <row r="944" ht="36" hidden="1" customHeight="1" spans="1:7">
      <c r="A944" s="356">
        <v>2130899</v>
      </c>
      <c r="B944" s="227" t="s">
        <v>856</v>
      </c>
      <c r="C944" s="218">
        <v>0</v>
      </c>
      <c r="D944" s="218">
        <v>0</v>
      </c>
      <c r="E944" s="353" t="str">
        <f t="shared" si="62"/>
        <v/>
      </c>
      <c r="F944" s="187" t="str">
        <f t="shared" si="60"/>
        <v>否</v>
      </c>
      <c r="G944" s="250" t="str">
        <f t="shared" si="61"/>
        <v>项</v>
      </c>
    </row>
    <row r="945" s="248" customFormat="1" ht="36" hidden="1" customHeight="1" spans="1:7">
      <c r="A945" s="352">
        <v>21309</v>
      </c>
      <c r="B945" s="211" t="s">
        <v>857</v>
      </c>
      <c r="C945" s="219">
        <f>SUM(C946:C947)</f>
        <v>0</v>
      </c>
      <c r="D945" s="219">
        <f>SUM(D946:D947)</f>
        <v>0</v>
      </c>
      <c r="E945" s="353" t="str">
        <f t="shared" si="62"/>
        <v/>
      </c>
      <c r="F945" s="189" t="str">
        <f t="shared" si="60"/>
        <v>否</v>
      </c>
      <c r="G945" s="248" t="str">
        <f t="shared" si="61"/>
        <v>款</v>
      </c>
    </row>
    <row r="946" ht="36" hidden="1" customHeight="1" spans="1:7">
      <c r="A946" s="356">
        <v>2130901</v>
      </c>
      <c r="B946" s="227" t="s">
        <v>858</v>
      </c>
      <c r="C946" s="218">
        <v>0</v>
      </c>
      <c r="D946" s="218">
        <v>0</v>
      </c>
      <c r="E946" s="353" t="str">
        <f t="shared" si="62"/>
        <v/>
      </c>
      <c r="F946" s="187" t="str">
        <f t="shared" si="60"/>
        <v>否</v>
      </c>
      <c r="G946" s="250" t="str">
        <f t="shared" si="61"/>
        <v>项</v>
      </c>
    </row>
    <row r="947" ht="36" hidden="1" customHeight="1" spans="1:7">
      <c r="A947" s="356">
        <v>2130999</v>
      </c>
      <c r="B947" s="227" t="s">
        <v>859</v>
      </c>
      <c r="C947" s="218">
        <v>0</v>
      </c>
      <c r="D947" s="218">
        <v>0</v>
      </c>
      <c r="E947" s="353" t="str">
        <f t="shared" si="62"/>
        <v/>
      </c>
      <c r="F947" s="187" t="str">
        <f t="shared" si="60"/>
        <v>否</v>
      </c>
      <c r="G947" s="250" t="str">
        <f t="shared" si="61"/>
        <v>项</v>
      </c>
    </row>
    <row r="948" s="248" customFormat="1" ht="36" customHeight="1" spans="1:7">
      <c r="A948" s="352">
        <v>21399</v>
      </c>
      <c r="B948" s="211" t="s">
        <v>860</v>
      </c>
      <c r="C948" s="219">
        <f>SUM(C949:C950)</f>
        <v>0</v>
      </c>
      <c r="D948" s="219">
        <f>SUM(D949:D950)</f>
        <v>31</v>
      </c>
      <c r="E948" s="353" t="str">
        <f t="shared" si="62"/>
        <v/>
      </c>
      <c r="F948" s="189" t="str">
        <f t="shared" si="60"/>
        <v>是</v>
      </c>
      <c r="G948" s="248" t="str">
        <f t="shared" si="61"/>
        <v>款</v>
      </c>
    </row>
    <row r="949" ht="36" hidden="1" customHeight="1" spans="1:7">
      <c r="A949" s="356">
        <v>2139901</v>
      </c>
      <c r="B949" s="227" t="s">
        <v>861</v>
      </c>
      <c r="C949" s="218">
        <v>0</v>
      </c>
      <c r="D949" s="218">
        <v>0</v>
      </c>
      <c r="E949" s="353" t="str">
        <f t="shared" si="62"/>
        <v/>
      </c>
      <c r="F949" s="187" t="str">
        <f t="shared" si="60"/>
        <v>否</v>
      </c>
      <c r="G949" s="250" t="str">
        <f t="shared" si="61"/>
        <v>项</v>
      </c>
    </row>
    <row r="950" ht="36" customHeight="1" spans="1:7">
      <c r="A950" s="356">
        <v>2139999</v>
      </c>
      <c r="B950" s="227" t="s">
        <v>862</v>
      </c>
      <c r="C950" s="218">
        <v>0</v>
      </c>
      <c r="D950" s="218">
        <v>31</v>
      </c>
      <c r="E950" s="353" t="str">
        <f t="shared" si="62"/>
        <v/>
      </c>
      <c r="F950" s="187" t="str">
        <f t="shared" si="60"/>
        <v>是</v>
      </c>
      <c r="G950" s="250" t="str">
        <f t="shared" si="61"/>
        <v>项</v>
      </c>
    </row>
    <row r="951" s="248" customFormat="1" ht="36" customHeight="1" spans="1:7">
      <c r="A951" s="352">
        <v>214</v>
      </c>
      <c r="B951" s="211" t="s">
        <v>101</v>
      </c>
      <c r="C951" s="213">
        <f>SUM(C952,C975,C985,C995,C1000,C1007,C1012)</f>
        <v>1359</v>
      </c>
      <c r="D951" s="213">
        <f>SUM(D952,D975,D985,D995,D1000,D1007,D1012)</f>
        <v>538</v>
      </c>
      <c r="E951" s="351">
        <f t="shared" si="62"/>
        <v>-0.604</v>
      </c>
      <c r="F951" s="189" t="str">
        <f t="shared" ref="F951:F1014" si="63">IF(LEN(A951)=3,"是",IF(B951&lt;&gt;"",IF(SUM(C951:D951)&lt;&gt;0,"是","否"),"是"))</f>
        <v>是</v>
      </c>
      <c r="G951" s="248" t="str">
        <f t="shared" ref="G951:G1014" si="64">IF(LEN(A951)=3,"类",IF(LEN(A951)=5,"款","项"))</f>
        <v>类</v>
      </c>
    </row>
    <row r="952" s="248" customFormat="1" ht="36" customHeight="1" spans="1:7">
      <c r="A952" s="352">
        <v>21401</v>
      </c>
      <c r="B952" s="211" t="s">
        <v>863</v>
      </c>
      <c r="C952" s="219">
        <f>SUM(C953:C974)</f>
        <v>1359</v>
      </c>
      <c r="D952" s="219">
        <f>SUM(D953:D974)</f>
        <v>538</v>
      </c>
      <c r="E952" s="353">
        <f t="shared" si="62"/>
        <v>-0.604</v>
      </c>
      <c r="F952" s="189" t="str">
        <f t="shared" si="63"/>
        <v>是</v>
      </c>
      <c r="G952" s="248" t="str">
        <f t="shared" si="64"/>
        <v>款</v>
      </c>
    </row>
    <row r="953" ht="36" customHeight="1" spans="1:7">
      <c r="A953" s="356">
        <v>2140101</v>
      </c>
      <c r="B953" s="227" t="s">
        <v>138</v>
      </c>
      <c r="C953" s="218">
        <v>481</v>
      </c>
      <c r="D953" s="218">
        <v>502</v>
      </c>
      <c r="E953" s="353">
        <f t="shared" si="62"/>
        <v>0.044</v>
      </c>
      <c r="F953" s="187" t="str">
        <f t="shared" si="63"/>
        <v>是</v>
      </c>
      <c r="G953" s="250" t="str">
        <f t="shared" si="64"/>
        <v>项</v>
      </c>
    </row>
    <row r="954" ht="36" hidden="1" customHeight="1" spans="1:7">
      <c r="A954" s="356">
        <v>2140102</v>
      </c>
      <c r="B954" s="227" t="s">
        <v>139</v>
      </c>
      <c r="C954" s="218">
        <v>0</v>
      </c>
      <c r="D954" s="218">
        <v>0</v>
      </c>
      <c r="E954" s="353" t="str">
        <f t="shared" si="62"/>
        <v/>
      </c>
      <c r="F954" s="187" t="str">
        <f t="shared" si="63"/>
        <v>否</v>
      </c>
      <c r="G954" s="250" t="str">
        <f t="shared" si="64"/>
        <v>项</v>
      </c>
    </row>
    <row r="955" ht="36" hidden="1" customHeight="1" spans="1:7">
      <c r="A955" s="356">
        <v>2140103</v>
      </c>
      <c r="B955" s="227" t="s">
        <v>140</v>
      </c>
      <c r="C955" s="218">
        <v>0</v>
      </c>
      <c r="D955" s="218">
        <v>0</v>
      </c>
      <c r="E955" s="353" t="str">
        <f t="shared" si="62"/>
        <v/>
      </c>
      <c r="F955" s="187" t="str">
        <f t="shared" si="63"/>
        <v>否</v>
      </c>
      <c r="G955" s="250" t="str">
        <f t="shared" si="64"/>
        <v>项</v>
      </c>
    </row>
    <row r="956" ht="36" hidden="1" customHeight="1" spans="1:7">
      <c r="A956" s="356">
        <v>2140104</v>
      </c>
      <c r="B956" s="227" t="s">
        <v>864</v>
      </c>
      <c r="C956" s="218">
        <v>0</v>
      </c>
      <c r="D956" s="218">
        <v>0</v>
      </c>
      <c r="E956" s="353" t="str">
        <f t="shared" si="62"/>
        <v/>
      </c>
      <c r="F956" s="187" t="str">
        <f t="shared" si="63"/>
        <v>否</v>
      </c>
      <c r="G956" s="250" t="str">
        <f t="shared" si="64"/>
        <v>项</v>
      </c>
    </row>
    <row r="957" ht="36" customHeight="1" spans="1:7">
      <c r="A957" s="356">
        <v>2140106</v>
      </c>
      <c r="B957" s="227" t="s">
        <v>865</v>
      </c>
      <c r="C957" s="218">
        <v>877</v>
      </c>
      <c r="D957" s="218">
        <v>36</v>
      </c>
      <c r="E957" s="353">
        <f t="shared" si="62"/>
        <v>-0.959</v>
      </c>
      <c r="F957" s="187" t="str">
        <f t="shared" si="63"/>
        <v>是</v>
      </c>
      <c r="G957" s="250" t="str">
        <f t="shared" si="64"/>
        <v>项</v>
      </c>
    </row>
    <row r="958" ht="36" customHeight="1" spans="1:7">
      <c r="A958" s="356">
        <v>2140109</v>
      </c>
      <c r="B958" s="227" t="s">
        <v>866</v>
      </c>
      <c r="C958" s="218">
        <v>1</v>
      </c>
      <c r="D958" s="218">
        <v>0</v>
      </c>
      <c r="E958" s="353">
        <f t="shared" si="62"/>
        <v>-1</v>
      </c>
      <c r="F958" s="187" t="str">
        <f t="shared" si="63"/>
        <v>是</v>
      </c>
      <c r="G958" s="250" t="str">
        <f t="shared" si="64"/>
        <v>项</v>
      </c>
    </row>
    <row r="959" ht="36" hidden="1" customHeight="1" spans="1:7">
      <c r="A959" s="356">
        <v>2140110</v>
      </c>
      <c r="B959" s="227" t="s">
        <v>867</v>
      </c>
      <c r="C959" s="218">
        <v>0</v>
      </c>
      <c r="D959" s="218">
        <v>0</v>
      </c>
      <c r="E959" s="353" t="str">
        <f t="shared" si="62"/>
        <v/>
      </c>
      <c r="F959" s="187" t="str">
        <f t="shared" si="63"/>
        <v>否</v>
      </c>
      <c r="G959" s="250" t="str">
        <f t="shared" si="64"/>
        <v>项</v>
      </c>
    </row>
    <row r="960" ht="36" hidden="1" customHeight="1" spans="1:7">
      <c r="A960" s="356">
        <v>2140111</v>
      </c>
      <c r="B960" s="227" t="s">
        <v>868</v>
      </c>
      <c r="C960" s="218">
        <v>0</v>
      </c>
      <c r="D960" s="218">
        <v>0</v>
      </c>
      <c r="E960" s="353" t="str">
        <f t="shared" si="62"/>
        <v/>
      </c>
      <c r="F960" s="187" t="str">
        <f t="shared" si="63"/>
        <v>否</v>
      </c>
      <c r="G960" s="250" t="str">
        <f t="shared" si="64"/>
        <v>项</v>
      </c>
    </row>
    <row r="961" ht="36" hidden="1" customHeight="1" spans="1:7">
      <c r="A961" s="356">
        <v>2140112</v>
      </c>
      <c r="B961" s="227" t="s">
        <v>869</v>
      </c>
      <c r="C961" s="218">
        <v>0</v>
      </c>
      <c r="D961" s="218">
        <v>0</v>
      </c>
      <c r="E961" s="353" t="str">
        <f t="shared" si="62"/>
        <v/>
      </c>
      <c r="F961" s="187" t="str">
        <f t="shared" si="63"/>
        <v>否</v>
      </c>
      <c r="G961" s="250" t="str">
        <f t="shared" si="64"/>
        <v>项</v>
      </c>
    </row>
    <row r="962" ht="36" hidden="1" customHeight="1" spans="1:7">
      <c r="A962" s="356">
        <v>2140114</v>
      </c>
      <c r="B962" s="227" t="s">
        <v>870</v>
      </c>
      <c r="C962" s="218">
        <v>0</v>
      </c>
      <c r="D962" s="218">
        <v>0</v>
      </c>
      <c r="E962" s="353" t="str">
        <f t="shared" si="62"/>
        <v/>
      </c>
      <c r="F962" s="187" t="str">
        <f t="shared" si="63"/>
        <v>否</v>
      </c>
      <c r="G962" s="250" t="str">
        <f t="shared" si="64"/>
        <v>项</v>
      </c>
    </row>
    <row r="963" ht="36" hidden="1" customHeight="1" spans="1:7">
      <c r="A963" s="356">
        <v>2140122</v>
      </c>
      <c r="B963" s="227" t="s">
        <v>871</v>
      </c>
      <c r="C963" s="218">
        <v>0</v>
      </c>
      <c r="D963" s="218">
        <v>0</v>
      </c>
      <c r="E963" s="353" t="str">
        <f t="shared" si="62"/>
        <v/>
      </c>
      <c r="F963" s="187" t="str">
        <f t="shared" si="63"/>
        <v>否</v>
      </c>
      <c r="G963" s="250" t="str">
        <f t="shared" si="64"/>
        <v>项</v>
      </c>
    </row>
    <row r="964" ht="36" hidden="1" customHeight="1" spans="1:7">
      <c r="A964" s="356">
        <v>2140123</v>
      </c>
      <c r="B964" s="227" t="s">
        <v>872</v>
      </c>
      <c r="C964" s="218">
        <v>0</v>
      </c>
      <c r="D964" s="218">
        <v>0</v>
      </c>
      <c r="E964" s="353" t="str">
        <f t="shared" si="62"/>
        <v/>
      </c>
      <c r="F964" s="187" t="str">
        <f t="shared" si="63"/>
        <v>否</v>
      </c>
      <c r="G964" s="250" t="str">
        <f t="shared" si="64"/>
        <v>项</v>
      </c>
    </row>
    <row r="965" ht="36" hidden="1" customHeight="1" spans="1:7">
      <c r="A965" s="356">
        <v>2140127</v>
      </c>
      <c r="B965" s="227" t="s">
        <v>873</v>
      </c>
      <c r="C965" s="218">
        <v>0</v>
      </c>
      <c r="D965" s="218">
        <v>0</v>
      </c>
      <c r="E965" s="353" t="str">
        <f t="shared" ref="E965:E1028" si="65">IF(C965&lt;&gt;0,D965/C965-1,"")</f>
        <v/>
      </c>
      <c r="F965" s="187" t="str">
        <f t="shared" si="63"/>
        <v>否</v>
      </c>
      <c r="G965" s="250" t="str">
        <f t="shared" si="64"/>
        <v>项</v>
      </c>
    </row>
    <row r="966" ht="36" hidden="1" customHeight="1" spans="1:7">
      <c r="A966" s="356">
        <v>2140128</v>
      </c>
      <c r="B966" s="227" t="s">
        <v>874</v>
      </c>
      <c r="C966" s="218">
        <v>0</v>
      </c>
      <c r="D966" s="218">
        <v>0</v>
      </c>
      <c r="E966" s="353" t="str">
        <f t="shared" si="65"/>
        <v/>
      </c>
      <c r="F966" s="187" t="str">
        <f t="shared" si="63"/>
        <v>否</v>
      </c>
      <c r="G966" s="250" t="str">
        <f t="shared" si="64"/>
        <v>项</v>
      </c>
    </row>
    <row r="967" ht="36" hidden="1" customHeight="1" spans="1:7">
      <c r="A967" s="356">
        <v>2140129</v>
      </c>
      <c r="B967" s="227" t="s">
        <v>875</v>
      </c>
      <c r="C967" s="218">
        <v>0</v>
      </c>
      <c r="D967" s="218">
        <v>0</v>
      </c>
      <c r="E967" s="353" t="str">
        <f t="shared" si="65"/>
        <v/>
      </c>
      <c r="F967" s="187" t="str">
        <f t="shared" si="63"/>
        <v>否</v>
      </c>
      <c r="G967" s="250" t="str">
        <f t="shared" si="64"/>
        <v>项</v>
      </c>
    </row>
    <row r="968" ht="36" hidden="1" customHeight="1" spans="1:7">
      <c r="A968" s="356">
        <v>2140130</v>
      </c>
      <c r="B968" s="227" t="s">
        <v>876</v>
      </c>
      <c r="C968" s="218">
        <v>0</v>
      </c>
      <c r="D968" s="218">
        <v>0</v>
      </c>
      <c r="E968" s="353" t="str">
        <f t="shared" si="65"/>
        <v/>
      </c>
      <c r="F968" s="187" t="str">
        <f t="shared" si="63"/>
        <v>否</v>
      </c>
      <c r="G968" s="250" t="str">
        <f t="shared" si="64"/>
        <v>项</v>
      </c>
    </row>
    <row r="969" ht="36" hidden="1" customHeight="1" spans="1:7">
      <c r="A969" s="356">
        <v>2140131</v>
      </c>
      <c r="B969" s="227" t="s">
        <v>877</v>
      </c>
      <c r="C969" s="218">
        <v>0</v>
      </c>
      <c r="D969" s="218">
        <v>0</v>
      </c>
      <c r="E969" s="353" t="str">
        <f t="shared" si="65"/>
        <v/>
      </c>
      <c r="F969" s="187" t="str">
        <f t="shared" si="63"/>
        <v>否</v>
      </c>
      <c r="G969" s="250" t="str">
        <f t="shared" si="64"/>
        <v>项</v>
      </c>
    </row>
    <row r="970" ht="36" hidden="1" customHeight="1" spans="1:7">
      <c r="A970" s="356">
        <v>2140133</v>
      </c>
      <c r="B970" s="227" t="s">
        <v>878</v>
      </c>
      <c r="C970" s="218">
        <v>0</v>
      </c>
      <c r="D970" s="218">
        <v>0</v>
      </c>
      <c r="E970" s="353" t="str">
        <f t="shared" si="65"/>
        <v/>
      </c>
      <c r="F970" s="187" t="str">
        <f t="shared" si="63"/>
        <v>否</v>
      </c>
      <c r="G970" s="250" t="str">
        <f t="shared" si="64"/>
        <v>项</v>
      </c>
    </row>
    <row r="971" ht="36" hidden="1" customHeight="1" spans="1:7">
      <c r="A971" s="356">
        <v>2140136</v>
      </c>
      <c r="B971" s="227" t="s">
        <v>879</v>
      </c>
      <c r="C971" s="218">
        <v>0</v>
      </c>
      <c r="D971" s="218">
        <v>0</v>
      </c>
      <c r="E971" s="353" t="str">
        <f t="shared" si="65"/>
        <v/>
      </c>
      <c r="F971" s="187" t="str">
        <f t="shared" si="63"/>
        <v>否</v>
      </c>
      <c r="G971" s="250" t="str">
        <f t="shared" si="64"/>
        <v>项</v>
      </c>
    </row>
    <row r="972" ht="36" hidden="1" customHeight="1" spans="1:7">
      <c r="A972" s="356">
        <v>2140138</v>
      </c>
      <c r="B972" s="227" t="s">
        <v>880</v>
      </c>
      <c r="C972" s="218">
        <v>0</v>
      </c>
      <c r="D972" s="218">
        <v>0</v>
      </c>
      <c r="E972" s="353" t="str">
        <f t="shared" si="65"/>
        <v/>
      </c>
      <c r="F972" s="187" t="str">
        <f t="shared" si="63"/>
        <v>否</v>
      </c>
      <c r="G972" s="250" t="str">
        <f t="shared" si="64"/>
        <v>项</v>
      </c>
    </row>
    <row r="973" ht="36" hidden="1" customHeight="1" spans="1:7">
      <c r="A973" s="356">
        <v>2140139</v>
      </c>
      <c r="B973" s="227" t="s">
        <v>1626</v>
      </c>
      <c r="C973" s="218">
        <v>0</v>
      </c>
      <c r="D973" s="218">
        <v>0</v>
      </c>
      <c r="E973" s="353" t="str">
        <f t="shared" si="65"/>
        <v/>
      </c>
      <c r="F973" s="187" t="str">
        <f t="shared" si="63"/>
        <v>否</v>
      </c>
      <c r="G973" s="250" t="str">
        <f t="shared" si="64"/>
        <v>项</v>
      </c>
    </row>
    <row r="974" ht="36" hidden="1" customHeight="1" spans="1:7">
      <c r="A974" s="356">
        <v>2140199</v>
      </c>
      <c r="B974" s="227" t="s">
        <v>882</v>
      </c>
      <c r="C974" s="218">
        <v>0</v>
      </c>
      <c r="D974" s="218">
        <v>0</v>
      </c>
      <c r="E974" s="353" t="str">
        <f t="shared" si="65"/>
        <v/>
      </c>
      <c r="F974" s="187" t="str">
        <f t="shared" si="63"/>
        <v>否</v>
      </c>
      <c r="G974" s="250" t="str">
        <f t="shared" si="64"/>
        <v>项</v>
      </c>
    </row>
    <row r="975" s="248" customFormat="1" ht="36" hidden="1" customHeight="1" spans="1:7">
      <c r="A975" s="352">
        <v>21402</v>
      </c>
      <c r="B975" s="211" t="s">
        <v>883</v>
      </c>
      <c r="C975" s="219">
        <f>SUM(C976:C984)</f>
        <v>0</v>
      </c>
      <c r="D975" s="219">
        <f>SUM(D976:D984)</f>
        <v>0</v>
      </c>
      <c r="E975" s="353" t="str">
        <f t="shared" si="65"/>
        <v/>
      </c>
      <c r="F975" s="189" t="str">
        <f t="shared" si="63"/>
        <v>否</v>
      </c>
      <c r="G975" s="248" t="str">
        <f t="shared" si="64"/>
        <v>款</v>
      </c>
    </row>
    <row r="976" ht="36" hidden="1" customHeight="1" spans="1:7">
      <c r="A976" s="356">
        <v>2140201</v>
      </c>
      <c r="B976" s="227" t="s">
        <v>138</v>
      </c>
      <c r="C976" s="218">
        <v>0</v>
      </c>
      <c r="D976" s="218">
        <v>0</v>
      </c>
      <c r="E976" s="353" t="str">
        <f t="shared" si="65"/>
        <v/>
      </c>
      <c r="F976" s="187" t="str">
        <f t="shared" si="63"/>
        <v>否</v>
      </c>
      <c r="G976" s="250" t="str">
        <f t="shared" si="64"/>
        <v>项</v>
      </c>
    </row>
    <row r="977" ht="36" hidden="1" customHeight="1" spans="1:7">
      <c r="A977" s="356">
        <v>2140202</v>
      </c>
      <c r="B977" s="227" t="s">
        <v>139</v>
      </c>
      <c r="C977" s="218">
        <v>0</v>
      </c>
      <c r="D977" s="218">
        <v>0</v>
      </c>
      <c r="E977" s="353" t="str">
        <f t="shared" si="65"/>
        <v/>
      </c>
      <c r="F977" s="187" t="str">
        <f t="shared" si="63"/>
        <v>否</v>
      </c>
      <c r="G977" s="250" t="str">
        <f t="shared" si="64"/>
        <v>项</v>
      </c>
    </row>
    <row r="978" ht="36" hidden="1" customHeight="1" spans="1:7">
      <c r="A978" s="356">
        <v>2140203</v>
      </c>
      <c r="B978" s="227" t="s">
        <v>140</v>
      </c>
      <c r="C978" s="218">
        <v>0</v>
      </c>
      <c r="D978" s="218">
        <v>0</v>
      </c>
      <c r="E978" s="353" t="str">
        <f t="shared" si="65"/>
        <v/>
      </c>
      <c r="F978" s="187" t="str">
        <f t="shared" si="63"/>
        <v>否</v>
      </c>
      <c r="G978" s="250" t="str">
        <f t="shared" si="64"/>
        <v>项</v>
      </c>
    </row>
    <row r="979" ht="36" hidden="1" customHeight="1" spans="1:7">
      <c r="A979" s="356">
        <v>2140204</v>
      </c>
      <c r="B979" s="227" t="s">
        <v>884</v>
      </c>
      <c r="C979" s="218">
        <v>0</v>
      </c>
      <c r="D979" s="218">
        <v>0</v>
      </c>
      <c r="E979" s="353" t="str">
        <f t="shared" si="65"/>
        <v/>
      </c>
      <c r="F979" s="187" t="str">
        <f t="shared" si="63"/>
        <v>否</v>
      </c>
      <c r="G979" s="250" t="str">
        <f t="shared" si="64"/>
        <v>项</v>
      </c>
    </row>
    <row r="980" ht="36" hidden="1" customHeight="1" spans="1:7">
      <c r="A980" s="356">
        <v>2140205</v>
      </c>
      <c r="B980" s="227" t="s">
        <v>885</v>
      </c>
      <c r="C980" s="218">
        <v>0</v>
      </c>
      <c r="D980" s="218">
        <v>0</v>
      </c>
      <c r="E980" s="353" t="str">
        <f t="shared" si="65"/>
        <v/>
      </c>
      <c r="F980" s="187" t="str">
        <f t="shared" si="63"/>
        <v>否</v>
      </c>
      <c r="G980" s="250" t="str">
        <f t="shared" si="64"/>
        <v>项</v>
      </c>
    </row>
    <row r="981" ht="36" hidden="1" customHeight="1" spans="1:7">
      <c r="A981" s="356">
        <v>2140206</v>
      </c>
      <c r="B981" s="227" t="s">
        <v>886</v>
      </c>
      <c r="C981" s="218">
        <v>0</v>
      </c>
      <c r="D981" s="218">
        <v>0</v>
      </c>
      <c r="E981" s="353" t="str">
        <f t="shared" si="65"/>
        <v/>
      </c>
      <c r="F981" s="187" t="str">
        <f t="shared" si="63"/>
        <v>否</v>
      </c>
      <c r="G981" s="250" t="str">
        <f t="shared" si="64"/>
        <v>项</v>
      </c>
    </row>
    <row r="982" ht="36" hidden="1" customHeight="1" spans="1:7">
      <c r="A982" s="356">
        <v>2140207</v>
      </c>
      <c r="B982" s="227" t="s">
        <v>887</v>
      </c>
      <c r="C982" s="218">
        <v>0</v>
      </c>
      <c r="D982" s="218">
        <v>0</v>
      </c>
      <c r="E982" s="353" t="str">
        <f t="shared" si="65"/>
        <v/>
      </c>
      <c r="F982" s="187" t="str">
        <f t="shared" si="63"/>
        <v>否</v>
      </c>
      <c r="G982" s="250" t="str">
        <f t="shared" si="64"/>
        <v>项</v>
      </c>
    </row>
    <row r="983" ht="36" hidden="1" customHeight="1" spans="1:7">
      <c r="A983" s="356">
        <v>2140208</v>
      </c>
      <c r="B983" s="227" t="s">
        <v>888</v>
      </c>
      <c r="C983" s="218">
        <v>0</v>
      </c>
      <c r="D983" s="218">
        <v>0</v>
      </c>
      <c r="E983" s="353" t="str">
        <f t="shared" si="65"/>
        <v/>
      </c>
      <c r="F983" s="187" t="str">
        <f t="shared" si="63"/>
        <v>否</v>
      </c>
      <c r="G983" s="250" t="str">
        <f t="shared" si="64"/>
        <v>项</v>
      </c>
    </row>
    <row r="984" ht="36" hidden="1" customHeight="1" spans="1:7">
      <c r="A984" s="356">
        <v>2140299</v>
      </c>
      <c r="B984" s="227" t="s">
        <v>889</v>
      </c>
      <c r="C984" s="218">
        <v>0</v>
      </c>
      <c r="D984" s="218">
        <v>0</v>
      </c>
      <c r="E984" s="353" t="str">
        <f t="shared" si="65"/>
        <v/>
      </c>
      <c r="F984" s="187" t="str">
        <f t="shared" si="63"/>
        <v>否</v>
      </c>
      <c r="G984" s="250" t="str">
        <f t="shared" si="64"/>
        <v>项</v>
      </c>
    </row>
    <row r="985" s="248" customFormat="1" ht="36" hidden="1" customHeight="1" spans="1:7">
      <c r="A985" s="352">
        <v>21403</v>
      </c>
      <c r="B985" s="211" t="s">
        <v>890</v>
      </c>
      <c r="C985" s="219">
        <f>SUM(C986:C994)</f>
        <v>0</v>
      </c>
      <c r="D985" s="219">
        <f>SUM(D986:D994)</f>
        <v>0</v>
      </c>
      <c r="E985" s="353" t="str">
        <f t="shared" si="65"/>
        <v/>
      </c>
      <c r="F985" s="189" t="str">
        <f t="shared" si="63"/>
        <v>否</v>
      </c>
      <c r="G985" s="248" t="str">
        <f t="shared" si="64"/>
        <v>款</v>
      </c>
    </row>
    <row r="986" ht="36" hidden="1" customHeight="1" spans="1:7">
      <c r="A986" s="356">
        <v>2140301</v>
      </c>
      <c r="B986" s="227" t="s">
        <v>138</v>
      </c>
      <c r="C986" s="218">
        <v>0</v>
      </c>
      <c r="D986" s="218">
        <v>0</v>
      </c>
      <c r="E986" s="353" t="str">
        <f t="shared" si="65"/>
        <v/>
      </c>
      <c r="F986" s="187" t="str">
        <f t="shared" si="63"/>
        <v>否</v>
      </c>
      <c r="G986" s="250" t="str">
        <f t="shared" si="64"/>
        <v>项</v>
      </c>
    </row>
    <row r="987" ht="36" hidden="1" customHeight="1" spans="1:7">
      <c r="A987" s="356">
        <v>2140302</v>
      </c>
      <c r="B987" s="227" t="s">
        <v>139</v>
      </c>
      <c r="C987" s="218">
        <v>0</v>
      </c>
      <c r="D987" s="218">
        <v>0</v>
      </c>
      <c r="E987" s="353" t="str">
        <f t="shared" si="65"/>
        <v/>
      </c>
      <c r="F987" s="187" t="str">
        <f t="shared" si="63"/>
        <v>否</v>
      </c>
      <c r="G987" s="250" t="str">
        <f t="shared" si="64"/>
        <v>项</v>
      </c>
    </row>
    <row r="988" ht="36" hidden="1" customHeight="1" spans="1:7">
      <c r="A988" s="356">
        <v>2140303</v>
      </c>
      <c r="B988" s="227" t="s">
        <v>140</v>
      </c>
      <c r="C988" s="218">
        <v>0</v>
      </c>
      <c r="D988" s="218">
        <v>0</v>
      </c>
      <c r="E988" s="353" t="str">
        <f t="shared" si="65"/>
        <v/>
      </c>
      <c r="F988" s="187" t="str">
        <f t="shared" si="63"/>
        <v>否</v>
      </c>
      <c r="G988" s="250" t="str">
        <f t="shared" si="64"/>
        <v>项</v>
      </c>
    </row>
    <row r="989" ht="36" hidden="1" customHeight="1" spans="1:7">
      <c r="A989" s="356">
        <v>2140304</v>
      </c>
      <c r="B989" s="227" t="s">
        <v>891</v>
      </c>
      <c r="C989" s="218">
        <v>0</v>
      </c>
      <c r="D989" s="218">
        <v>0</v>
      </c>
      <c r="E989" s="353" t="str">
        <f t="shared" si="65"/>
        <v/>
      </c>
      <c r="F989" s="187" t="str">
        <f t="shared" si="63"/>
        <v>否</v>
      </c>
      <c r="G989" s="250" t="str">
        <f t="shared" si="64"/>
        <v>项</v>
      </c>
    </row>
    <row r="990" ht="36" hidden="1" customHeight="1" spans="1:7">
      <c r="A990" s="356">
        <v>2140305</v>
      </c>
      <c r="B990" s="227" t="s">
        <v>892</v>
      </c>
      <c r="C990" s="218">
        <v>0</v>
      </c>
      <c r="D990" s="218">
        <v>0</v>
      </c>
      <c r="E990" s="353" t="str">
        <f t="shared" si="65"/>
        <v/>
      </c>
      <c r="F990" s="187" t="str">
        <f t="shared" si="63"/>
        <v>否</v>
      </c>
      <c r="G990" s="250" t="str">
        <f t="shared" si="64"/>
        <v>项</v>
      </c>
    </row>
    <row r="991" ht="36" hidden="1" customHeight="1" spans="1:7">
      <c r="A991" s="356">
        <v>2140306</v>
      </c>
      <c r="B991" s="227" t="s">
        <v>893</v>
      </c>
      <c r="C991" s="218">
        <v>0</v>
      </c>
      <c r="D991" s="218">
        <v>0</v>
      </c>
      <c r="E991" s="353" t="str">
        <f t="shared" si="65"/>
        <v/>
      </c>
      <c r="F991" s="187" t="str">
        <f t="shared" si="63"/>
        <v>否</v>
      </c>
      <c r="G991" s="250" t="str">
        <f t="shared" si="64"/>
        <v>项</v>
      </c>
    </row>
    <row r="992" ht="36" hidden="1" customHeight="1" spans="1:7">
      <c r="A992" s="356">
        <v>2140307</v>
      </c>
      <c r="B992" s="227" t="s">
        <v>894</v>
      </c>
      <c r="C992" s="218">
        <v>0</v>
      </c>
      <c r="D992" s="218">
        <v>0</v>
      </c>
      <c r="E992" s="353" t="str">
        <f t="shared" si="65"/>
        <v/>
      </c>
      <c r="F992" s="187" t="str">
        <f t="shared" si="63"/>
        <v>否</v>
      </c>
      <c r="G992" s="250" t="str">
        <f t="shared" si="64"/>
        <v>项</v>
      </c>
    </row>
    <row r="993" ht="36" hidden="1" customHeight="1" spans="1:7">
      <c r="A993" s="356">
        <v>2140308</v>
      </c>
      <c r="B993" s="227" t="s">
        <v>895</v>
      </c>
      <c r="C993" s="218">
        <v>0</v>
      </c>
      <c r="D993" s="218">
        <v>0</v>
      </c>
      <c r="E993" s="353" t="str">
        <f t="shared" si="65"/>
        <v/>
      </c>
      <c r="F993" s="187" t="str">
        <f t="shared" si="63"/>
        <v>否</v>
      </c>
      <c r="G993" s="250" t="str">
        <f t="shared" si="64"/>
        <v>项</v>
      </c>
    </row>
    <row r="994" ht="36" hidden="1" customHeight="1" spans="1:7">
      <c r="A994" s="356">
        <v>2140399</v>
      </c>
      <c r="B994" s="227" t="s">
        <v>896</v>
      </c>
      <c r="C994" s="218">
        <v>0</v>
      </c>
      <c r="D994" s="218">
        <v>0</v>
      </c>
      <c r="E994" s="353" t="str">
        <f t="shared" si="65"/>
        <v/>
      </c>
      <c r="F994" s="187" t="str">
        <f t="shared" si="63"/>
        <v>否</v>
      </c>
      <c r="G994" s="250" t="str">
        <f t="shared" si="64"/>
        <v>项</v>
      </c>
    </row>
    <row r="995" s="248" customFormat="1" ht="36" hidden="1" customHeight="1" spans="1:7">
      <c r="A995" s="352">
        <v>21404</v>
      </c>
      <c r="B995" s="227" t="s">
        <v>1627</v>
      </c>
      <c r="C995" s="219">
        <f>SUM(C996:C999)</f>
        <v>0</v>
      </c>
      <c r="D995" s="219">
        <f>SUM(D996:D999)</f>
        <v>0</v>
      </c>
      <c r="E995" s="353" t="str">
        <f t="shared" si="65"/>
        <v/>
      </c>
      <c r="F995" s="189" t="str">
        <f t="shared" si="63"/>
        <v>否</v>
      </c>
      <c r="G995" s="248" t="str">
        <f t="shared" si="64"/>
        <v>款</v>
      </c>
    </row>
    <row r="996" ht="36" hidden="1" customHeight="1" spans="1:7">
      <c r="A996" s="356">
        <v>2140401</v>
      </c>
      <c r="B996" s="227" t="s">
        <v>1628</v>
      </c>
      <c r="C996" s="218">
        <v>0</v>
      </c>
      <c r="D996" s="218">
        <v>0</v>
      </c>
      <c r="E996" s="353" t="str">
        <f t="shared" si="65"/>
        <v/>
      </c>
      <c r="F996" s="187" t="str">
        <f t="shared" si="63"/>
        <v>否</v>
      </c>
      <c r="G996" s="250" t="str">
        <f t="shared" si="64"/>
        <v>项</v>
      </c>
    </row>
    <row r="997" ht="36" hidden="1" customHeight="1" spans="1:7">
      <c r="A997" s="356">
        <v>2140402</v>
      </c>
      <c r="B997" s="227" t="s">
        <v>1629</v>
      </c>
      <c r="C997" s="218">
        <v>0</v>
      </c>
      <c r="D997" s="218">
        <v>0</v>
      </c>
      <c r="E997" s="353" t="str">
        <f t="shared" si="65"/>
        <v/>
      </c>
      <c r="F997" s="187" t="str">
        <f t="shared" si="63"/>
        <v>否</v>
      </c>
      <c r="G997" s="250" t="str">
        <f t="shared" si="64"/>
        <v>项</v>
      </c>
    </row>
    <row r="998" ht="36" hidden="1" customHeight="1" spans="1:7">
      <c r="A998" s="356">
        <v>2140403</v>
      </c>
      <c r="B998" s="227" t="s">
        <v>1630</v>
      </c>
      <c r="C998" s="218">
        <v>0</v>
      </c>
      <c r="D998" s="218">
        <v>0</v>
      </c>
      <c r="E998" s="353" t="str">
        <f t="shared" si="65"/>
        <v/>
      </c>
      <c r="F998" s="187" t="str">
        <f t="shared" si="63"/>
        <v>否</v>
      </c>
      <c r="G998" s="250" t="str">
        <f t="shared" si="64"/>
        <v>项</v>
      </c>
    </row>
    <row r="999" ht="36" hidden="1" customHeight="1" spans="1:7">
      <c r="A999" s="356">
        <v>2140499</v>
      </c>
      <c r="B999" s="227" t="s">
        <v>1631</v>
      </c>
      <c r="C999" s="218">
        <v>0</v>
      </c>
      <c r="D999" s="218">
        <v>0</v>
      </c>
      <c r="E999" s="353" t="str">
        <f t="shared" si="65"/>
        <v/>
      </c>
      <c r="F999" s="187" t="str">
        <f t="shared" si="63"/>
        <v>否</v>
      </c>
      <c r="G999" s="250" t="str">
        <f t="shared" si="64"/>
        <v>项</v>
      </c>
    </row>
    <row r="1000" s="248" customFormat="1" ht="36" hidden="1" customHeight="1" spans="1:7">
      <c r="A1000" s="352">
        <v>21405</v>
      </c>
      <c r="B1000" s="211" t="s">
        <v>902</v>
      </c>
      <c r="C1000" s="219">
        <f>SUM(C1001:C1006)</f>
        <v>0</v>
      </c>
      <c r="D1000" s="219">
        <f>SUM(D1001:D1006)</f>
        <v>0</v>
      </c>
      <c r="E1000" s="353" t="str">
        <f t="shared" si="65"/>
        <v/>
      </c>
      <c r="F1000" s="189" t="str">
        <f t="shared" si="63"/>
        <v>否</v>
      </c>
      <c r="G1000" s="248" t="str">
        <f t="shared" si="64"/>
        <v>款</v>
      </c>
    </row>
    <row r="1001" ht="36" hidden="1" customHeight="1" spans="1:7">
      <c r="A1001" s="356">
        <v>2140501</v>
      </c>
      <c r="B1001" s="227" t="s">
        <v>138</v>
      </c>
      <c r="C1001" s="218">
        <v>0</v>
      </c>
      <c r="D1001" s="218">
        <v>0</v>
      </c>
      <c r="E1001" s="353" t="str">
        <f t="shared" si="65"/>
        <v/>
      </c>
      <c r="F1001" s="187" t="str">
        <f t="shared" si="63"/>
        <v>否</v>
      </c>
      <c r="G1001" s="250" t="str">
        <f t="shared" si="64"/>
        <v>项</v>
      </c>
    </row>
    <row r="1002" ht="36" hidden="1" customHeight="1" spans="1:7">
      <c r="A1002" s="356">
        <v>2140502</v>
      </c>
      <c r="B1002" s="227" t="s">
        <v>139</v>
      </c>
      <c r="C1002" s="218">
        <v>0</v>
      </c>
      <c r="D1002" s="218">
        <v>0</v>
      </c>
      <c r="E1002" s="353" t="str">
        <f t="shared" si="65"/>
        <v/>
      </c>
      <c r="F1002" s="187" t="str">
        <f t="shared" si="63"/>
        <v>否</v>
      </c>
      <c r="G1002" s="250" t="str">
        <f t="shared" si="64"/>
        <v>项</v>
      </c>
    </row>
    <row r="1003" ht="36" hidden="1" customHeight="1" spans="1:7">
      <c r="A1003" s="356">
        <v>2140503</v>
      </c>
      <c r="B1003" s="227" t="s">
        <v>140</v>
      </c>
      <c r="C1003" s="218">
        <v>0</v>
      </c>
      <c r="D1003" s="218">
        <v>0</v>
      </c>
      <c r="E1003" s="353" t="str">
        <f t="shared" si="65"/>
        <v/>
      </c>
      <c r="F1003" s="187" t="str">
        <f t="shared" si="63"/>
        <v>否</v>
      </c>
      <c r="G1003" s="250" t="str">
        <f t="shared" si="64"/>
        <v>项</v>
      </c>
    </row>
    <row r="1004" ht="36" hidden="1" customHeight="1" spans="1:7">
      <c r="A1004" s="356">
        <v>2140504</v>
      </c>
      <c r="B1004" s="227" t="s">
        <v>888</v>
      </c>
      <c r="C1004" s="218">
        <v>0</v>
      </c>
      <c r="D1004" s="218">
        <v>0</v>
      </c>
      <c r="E1004" s="353" t="str">
        <f t="shared" si="65"/>
        <v/>
      </c>
      <c r="F1004" s="187" t="str">
        <f t="shared" si="63"/>
        <v>否</v>
      </c>
      <c r="G1004" s="250" t="str">
        <f t="shared" si="64"/>
        <v>项</v>
      </c>
    </row>
    <row r="1005" ht="36" hidden="1" customHeight="1" spans="1:7">
      <c r="A1005" s="356">
        <v>2140505</v>
      </c>
      <c r="B1005" s="227" t="s">
        <v>903</v>
      </c>
      <c r="C1005" s="218">
        <v>0</v>
      </c>
      <c r="D1005" s="218">
        <v>0</v>
      </c>
      <c r="E1005" s="353" t="str">
        <f t="shared" si="65"/>
        <v/>
      </c>
      <c r="F1005" s="187" t="str">
        <f t="shared" si="63"/>
        <v>否</v>
      </c>
      <c r="G1005" s="250" t="str">
        <f t="shared" si="64"/>
        <v>项</v>
      </c>
    </row>
    <row r="1006" ht="36" hidden="1" customHeight="1" spans="1:7">
      <c r="A1006" s="356">
        <v>2140599</v>
      </c>
      <c r="B1006" s="227" t="s">
        <v>904</v>
      </c>
      <c r="C1006" s="218">
        <v>0</v>
      </c>
      <c r="D1006" s="218">
        <v>0</v>
      </c>
      <c r="E1006" s="353" t="str">
        <f t="shared" si="65"/>
        <v/>
      </c>
      <c r="F1006" s="187" t="str">
        <f t="shared" si="63"/>
        <v>否</v>
      </c>
      <c r="G1006" s="250" t="str">
        <f t="shared" si="64"/>
        <v>项</v>
      </c>
    </row>
    <row r="1007" s="248" customFormat="1" ht="36" hidden="1" customHeight="1" spans="1:7">
      <c r="A1007" s="352">
        <v>21406</v>
      </c>
      <c r="B1007" s="211" t="s">
        <v>905</v>
      </c>
      <c r="C1007" s="219">
        <f>SUM(C1008:C1011)</f>
        <v>0</v>
      </c>
      <c r="D1007" s="219">
        <f>SUM(D1008:D1011)</f>
        <v>0</v>
      </c>
      <c r="E1007" s="353" t="str">
        <f t="shared" si="65"/>
        <v/>
      </c>
      <c r="F1007" s="189" t="str">
        <f t="shared" si="63"/>
        <v>否</v>
      </c>
      <c r="G1007" s="248" t="str">
        <f t="shared" si="64"/>
        <v>款</v>
      </c>
    </row>
    <row r="1008" ht="36" hidden="1" customHeight="1" spans="1:7">
      <c r="A1008" s="356">
        <v>2140601</v>
      </c>
      <c r="B1008" s="227" t="s">
        <v>906</v>
      </c>
      <c r="C1008" s="218">
        <v>0</v>
      </c>
      <c r="D1008" s="218">
        <v>0</v>
      </c>
      <c r="E1008" s="353" t="str">
        <f t="shared" si="65"/>
        <v/>
      </c>
      <c r="F1008" s="187" t="str">
        <f t="shared" si="63"/>
        <v>否</v>
      </c>
      <c r="G1008" s="250" t="str">
        <f t="shared" si="64"/>
        <v>项</v>
      </c>
    </row>
    <row r="1009" ht="36" hidden="1" customHeight="1" spans="1:7">
      <c r="A1009" s="356">
        <v>2140602</v>
      </c>
      <c r="B1009" s="227" t="s">
        <v>907</v>
      </c>
      <c r="C1009" s="218">
        <v>0</v>
      </c>
      <c r="D1009" s="218">
        <v>0</v>
      </c>
      <c r="E1009" s="353" t="str">
        <f t="shared" si="65"/>
        <v/>
      </c>
      <c r="F1009" s="187" t="str">
        <f t="shared" si="63"/>
        <v>否</v>
      </c>
      <c r="G1009" s="250" t="str">
        <f t="shared" si="64"/>
        <v>项</v>
      </c>
    </row>
    <row r="1010" ht="36" hidden="1" customHeight="1" spans="1:7">
      <c r="A1010" s="356">
        <v>2140603</v>
      </c>
      <c r="B1010" s="227" t="s">
        <v>908</v>
      </c>
      <c r="C1010" s="218">
        <v>0</v>
      </c>
      <c r="D1010" s="218">
        <v>0</v>
      </c>
      <c r="E1010" s="353" t="str">
        <f t="shared" si="65"/>
        <v/>
      </c>
      <c r="F1010" s="187" t="str">
        <f t="shared" si="63"/>
        <v>否</v>
      </c>
      <c r="G1010" s="250" t="str">
        <f t="shared" si="64"/>
        <v>项</v>
      </c>
    </row>
    <row r="1011" ht="36" hidden="1" customHeight="1" spans="1:7">
      <c r="A1011" s="356">
        <v>2140699</v>
      </c>
      <c r="B1011" s="227" t="s">
        <v>909</v>
      </c>
      <c r="C1011" s="218">
        <v>0</v>
      </c>
      <c r="D1011" s="218">
        <v>0</v>
      </c>
      <c r="E1011" s="353" t="str">
        <f t="shared" si="65"/>
        <v/>
      </c>
      <c r="F1011" s="187" t="str">
        <f t="shared" si="63"/>
        <v>否</v>
      </c>
      <c r="G1011" s="250" t="str">
        <f t="shared" si="64"/>
        <v>项</v>
      </c>
    </row>
    <row r="1012" s="248" customFormat="1" ht="36" hidden="1" customHeight="1" spans="1:7">
      <c r="A1012" s="352">
        <v>21499</v>
      </c>
      <c r="B1012" s="211" t="s">
        <v>910</v>
      </c>
      <c r="C1012" s="219">
        <f>SUM(C1013:C1014)</f>
        <v>0</v>
      </c>
      <c r="D1012" s="219"/>
      <c r="E1012" s="353" t="str">
        <f t="shared" si="65"/>
        <v/>
      </c>
      <c r="F1012" s="189" t="str">
        <f t="shared" si="63"/>
        <v>否</v>
      </c>
      <c r="G1012" s="248" t="str">
        <f t="shared" si="64"/>
        <v>款</v>
      </c>
    </row>
    <row r="1013" ht="36" hidden="1" customHeight="1" spans="1:7">
      <c r="A1013" s="356">
        <v>2149901</v>
      </c>
      <c r="B1013" s="227" t="s">
        <v>911</v>
      </c>
      <c r="C1013" s="218">
        <v>0</v>
      </c>
      <c r="D1013" s="218">
        <v>0</v>
      </c>
      <c r="E1013" s="353" t="str">
        <f t="shared" si="65"/>
        <v/>
      </c>
      <c r="F1013" s="187" t="str">
        <f t="shared" si="63"/>
        <v>否</v>
      </c>
      <c r="G1013" s="250" t="str">
        <f t="shared" si="64"/>
        <v>项</v>
      </c>
    </row>
    <row r="1014" ht="36" hidden="1" customHeight="1" spans="1:7">
      <c r="A1014" s="356">
        <v>2149999</v>
      </c>
      <c r="B1014" s="227" t="s">
        <v>912</v>
      </c>
      <c r="C1014" s="218">
        <v>0</v>
      </c>
      <c r="D1014" s="218">
        <v>0</v>
      </c>
      <c r="E1014" s="353" t="str">
        <f t="shared" si="65"/>
        <v/>
      </c>
      <c r="F1014" s="187" t="str">
        <f t="shared" si="63"/>
        <v>否</v>
      </c>
      <c r="G1014" s="250" t="str">
        <f t="shared" si="64"/>
        <v>项</v>
      </c>
    </row>
    <row r="1015" s="248" customFormat="1" ht="36" customHeight="1" spans="1:7">
      <c r="A1015" s="352">
        <v>215</v>
      </c>
      <c r="B1015" s="211" t="s">
        <v>103</v>
      </c>
      <c r="C1015" s="213">
        <f>SUM(C1016,C1026,C1042,C1047,C1064,C1071,C1079)</f>
        <v>0</v>
      </c>
      <c r="D1015" s="213">
        <f>SUM(D1016,D1026,D1042,D1047,D1064,D1071,D1079)</f>
        <v>424</v>
      </c>
      <c r="E1015" s="351" t="str">
        <f t="shared" si="65"/>
        <v/>
      </c>
      <c r="F1015" s="189" t="str">
        <f t="shared" ref="F1015:F1075" si="66">IF(LEN(A1015)=3,"是",IF(B1015&lt;&gt;"",IF(SUM(C1015:D1015)&lt;&gt;0,"是","否"),"是"))</f>
        <v>是</v>
      </c>
      <c r="G1015" s="248" t="str">
        <f t="shared" ref="G1015:G1075" si="67">IF(LEN(A1015)=3,"类",IF(LEN(A1015)=5,"款","项"))</f>
        <v>类</v>
      </c>
    </row>
    <row r="1016" s="248" customFormat="1" ht="36" hidden="1" customHeight="1" spans="1:7">
      <c r="A1016" s="352">
        <v>21501</v>
      </c>
      <c r="B1016" s="211" t="s">
        <v>913</v>
      </c>
      <c r="C1016" s="219">
        <f>SUM(C1017:C1025)</f>
        <v>0</v>
      </c>
      <c r="D1016" s="219">
        <f>SUM(D1017:D1025)</f>
        <v>0</v>
      </c>
      <c r="E1016" s="353" t="str">
        <f t="shared" si="65"/>
        <v/>
      </c>
      <c r="F1016" s="189" t="str">
        <f t="shared" si="66"/>
        <v>否</v>
      </c>
      <c r="G1016" s="248" t="str">
        <f t="shared" si="67"/>
        <v>款</v>
      </c>
    </row>
    <row r="1017" ht="36" hidden="1" customHeight="1" spans="1:7">
      <c r="A1017" s="356">
        <v>2150101</v>
      </c>
      <c r="B1017" s="227" t="s">
        <v>138</v>
      </c>
      <c r="C1017" s="218">
        <v>0</v>
      </c>
      <c r="D1017" s="218">
        <v>0</v>
      </c>
      <c r="E1017" s="353" t="str">
        <f t="shared" si="65"/>
        <v/>
      </c>
      <c r="F1017" s="187" t="str">
        <f t="shared" si="66"/>
        <v>否</v>
      </c>
      <c r="G1017" s="250" t="str">
        <f t="shared" si="67"/>
        <v>项</v>
      </c>
    </row>
    <row r="1018" ht="36" hidden="1" customHeight="1" spans="1:7">
      <c r="A1018" s="356">
        <v>2150102</v>
      </c>
      <c r="B1018" s="227" t="s">
        <v>139</v>
      </c>
      <c r="C1018" s="218">
        <v>0</v>
      </c>
      <c r="D1018" s="218">
        <v>0</v>
      </c>
      <c r="E1018" s="353" t="str">
        <f t="shared" si="65"/>
        <v/>
      </c>
      <c r="F1018" s="187" t="str">
        <f t="shared" si="66"/>
        <v>否</v>
      </c>
      <c r="G1018" s="250" t="str">
        <f t="shared" si="67"/>
        <v>项</v>
      </c>
    </row>
    <row r="1019" ht="36" hidden="1" customHeight="1" spans="1:7">
      <c r="A1019" s="356">
        <v>2150103</v>
      </c>
      <c r="B1019" s="227" t="s">
        <v>140</v>
      </c>
      <c r="C1019" s="218">
        <v>0</v>
      </c>
      <c r="D1019" s="218">
        <v>0</v>
      </c>
      <c r="E1019" s="353" t="str">
        <f t="shared" si="65"/>
        <v/>
      </c>
      <c r="F1019" s="187" t="str">
        <f t="shared" si="66"/>
        <v>否</v>
      </c>
      <c r="G1019" s="250" t="str">
        <f t="shared" si="67"/>
        <v>项</v>
      </c>
    </row>
    <row r="1020" ht="36" hidden="1" customHeight="1" spans="1:7">
      <c r="A1020" s="356">
        <v>2150104</v>
      </c>
      <c r="B1020" s="227" t="s">
        <v>914</v>
      </c>
      <c r="C1020" s="218">
        <v>0</v>
      </c>
      <c r="D1020" s="218">
        <v>0</v>
      </c>
      <c r="E1020" s="353" t="str">
        <f t="shared" si="65"/>
        <v/>
      </c>
      <c r="F1020" s="187" t="str">
        <f t="shared" si="66"/>
        <v>否</v>
      </c>
      <c r="G1020" s="250" t="str">
        <f t="shared" si="67"/>
        <v>项</v>
      </c>
    </row>
    <row r="1021" ht="36" hidden="1" customHeight="1" spans="1:7">
      <c r="A1021" s="356">
        <v>2150105</v>
      </c>
      <c r="B1021" s="227" t="s">
        <v>915</v>
      </c>
      <c r="C1021" s="218">
        <v>0</v>
      </c>
      <c r="D1021" s="218">
        <v>0</v>
      </c>
      <c r="E1021" s="353" t="str">
        <f t="shared" si="65"/>
        <v/>
      </c>
      <c r="F1021" s="187" t="str">
        <f t="shared" si="66"/>
        <v>否</v>
      </c>
      <c r="G1021" s="250" t="str">
        <f t="shared" si="67"/>
        <v>项</v>
      </c>
    </row>
    <row r="1022" ht="36" hidden="1" customHeight="1" spans="1:7">
      <c r="A1022" s="356">
        <v>2150106</v>
      </c>
      <c r="B1022" s="227" t="s">
        <v>916</v>
      </c>
      <c r="C1022" s="218">
        <v>0</v>
      </c>
      <c r="D1022" s="218">
        <v>0</v>
      </c>
      <c r="E1022" s="353" t="str">
        <f t="shared" si="65"/>
        <v/>
      </c>
      <c r="F1022" s="187" t="str">
        <f t="shared" si="66"/>
        <v>否</v>
      </c>
      <c r="G1022" s="250" t="str">
        <f t="shared" si="67"/>
        <v>项</v>
      </c>
    </row>
    <row r="1023" ht="36" hidden="1" customHeight="1" spans="1:7">
      <c r="A1023" s="356">
        <v>2150107</v>
      </c>
      <c r="B1023" s="227" t="s">
        <v>917</v>
      </c>
      <c r="C1023" s="218">
        <v>0</v>
      </c>
      <c r="D1023" s="218">
        <v>0</v>
      </c>
      <c r="E1023" s="353" t="str">
        <f t="shared" si="65"/>
        <v/>
      </c>
      <c r="F1023" s="187" t="str">
        <f t="shared" si="66"/>
        <v>否</v>
      </c>
      <c r="G1023" s="250" t="str">
        <f t="shared" si="67"/>
        <v>项</v>
      </c>
    </row>
    <row r="1024" ht="36" hidden="1" customHeight="1" spans="1:7">
      <c r="A1024" s="356">
        <v>2150108</v>
      </c>
      <c r="B1024" s="227" t="s">
        <v>918</v>
      </c>
      <c r="C1024" s="218">
        <v>0</v>
      </c>
      <c r="D1024" s="218">
        <v>0</v>
      </c>
      <c r="E1024" s="353" t="str">
        <f t="shared" si="65"/>
        <v/>
      </c>
      <c r="F1024" s="187" t="str">
        <f t="shared" si="66"/>
        <v>否</v>
      </c>
      <c r="G1024" s="250" t="str">
        <f t="shared" si="67"/>
        <v>项</v>
      </c>
    </row>
    <row r="1025" ht="36" hidden="1" customHeight="1" spans="1:7">
      <c r="A1025" s="356">
        <v>2150199</v>
      </c>
      <c r="B1025" s="227" t="s">
        <v>919</v>
      </c>
      <c r="C1025" s="218">
        <v>0</v>
      </c>
      <c r="D1025" s="218">
        <v>0</v>
      </c>
      <c r="E1025" s="353" t="str">
        <f t="shared" si="65"/>
        <v/>
      </c>
      <c r="F1025" s="187" t="str">
        <f t="shared" si="66"/>
        <v>否</v>
      </c>
      <c r="G1025" s="250" t="str">
        <f t="shared" si="67"/>
        <v>项</v>
      </c>
    </row>
    <row r="1026" s="248" customFormat="1" ht="36" hidden="1" customHeight="1" spans="1:7">
      <c r="A1026" s="352">
        <v>21502</v>
      </c>
      <c r="B1026" s="211" t="s">
        <v>920</v>
      </c>
      <c r="C1026" s="219">
        <f>SUM(C1027:C1041)</f>
        <v>0</v>
      </c>
      <c r="D1026" s="219">
        <f>SUM(D1027:D1041)</f>
        <v>0</v>
      </c>
      <c r="E1026" s="353" t="str">
        <f t="shared" si="65"/>
        <v/>
      </c>
      <c r="F1026" s="189" t="str">
        <f t="shared" si="66"/>
        <v>否</v>
      </c>
      <c r="G1026" s="248" t="str">
        <f t="shared" si="67"/>
        <v>款</v>
      </c>
    </row>
    <row r="1027" ht="36" hidden="1" customHeight="1" spans="1:7">
      <c r="A1027" s="356">
        <v>2150201</v>
      </c>
      <c r="B1027" s="227" t="s">
        <v>138</v>
      </c>
      <c r="C1027" s="218">
        <v>0</v>
      </c>
      <c r="D1027" s="218">
        <v>0</v>
      </c>
      <c r="E1027" s="353" t="str">
        <f t="shared" si="65"/>
        <v/>
      </c>
      <c r="F1027" s="187" t="str">
        <f t="shared" si="66"/>
        <v>否</v>
      </c>
      <c r="G1027" s="250" t="str">
        <f t="shared" si="67"/>
        <v>项</v>
      </c>
    </row>
    <row r="1028" ht="36" hidden="1" customHeight="1" spans="1:7">
      <c r="A1028" s="356">
        <v>2150202</v>
      </c>
      <c r="B1028" s="227" t="s">
        <v>139</v>
      </c>
      <c r="C1028" s="218">
        <v>0</v>
      </c>
      <c r="D1028" s="218">
        <v>0</v>
      </c>
      <c r="E1028" s="353" t="str">
        <f t="shared" si="65"/>
        <v/>
      </c>
      <c r="F1028" s="187" t="str">
        <f t="shared" si="66"/>
        <v>否</v>
      </c>
      <c r="G1028" s="250" t="str">
        <f t="shared" si="67"/>
        <v>项</v>
      </c>
    </row>
    <row r="1029" ht="36" hidden="1" customHeight="1" spans="1:7">
      <c r="A1029" s="356">
        <v>2150203</v>
      </c>
      <c r="B1029" s="227" t="s">
        <v>140</v>
      </c>
      <c r="C1029" s="218">
        <v>0</v>
      </c>
      <c r="D1029" s="218">
        <v>0</v>
      </c>
      <c r="E1029" s="353" t="str">
        <f t="shared" ref="E1029:E1092" si="68">IF(C1029&lt;&gt;0,D1029/C1029-1,"")</f>
        <v/>
      </c>
      <c r="F1029" s="187" t="str">
        <f t="shared" si="66"/>
        <v>否</v>
      </c>
      <c r="G1029" s="250" t="str">
        <f t="shared" si="67"/>
        <v>项</v>
      </c>
    </row>
    <row r="1030" ht="36" hidden="1" customHeight="1" spans="1:7">
      <c r="A1030" s="356">
        <v>2150204</v>
      </c>
      <c r="B1030" s="227" t="s">
        <v>921</v>
      </c>
      <c r="C1030" s="218">
        <v>0</v>
      </c>
      <c r="D1030" s="218">
        <v>0</v>
      </c>
      <c r="E1030" s="353" t="str">
        <f t="shared" si="68"/>
        <v/>
      </c>
      <c r="F1030" s="187" t="str">
        <f t="shared" si="66"/>
        <v>否</v>
      </c>
      <c r="G1030" s="250" t="str">
        <f t="shared" si="67"/>
        <v>项</v>
      </c>
    </row>
    <row r="1031" ht="36" hidden="1" customHeight="1" spans="1:7">
      <c r="A1031" s="356">
        <v>2150205</v>
      </c>
      <c r="B1031" s="227" t="s">
        <v>922</v>
      </c>
      <c r="C1031" s="218">
        <v>0</v>
      </c>
      <c r="D1031" s="218">
        <v>0</v>
      </c>
      <c r="E1031" s="353" t="str">
        <f t="shared" si="68"/>
        <v/>
      </c>
      <c r="F1031" s="187" t="str">
        <f t="shared" si="66"/>
        <v>否</v>
      </c>
      <c r="G1031" s="250" t="str">
        <f t="shared" si="67"/>
        <v>项</v>
      </c>
    </row>
    <row r="1032" ht="36" hidden="1" customHeight="1" spans="1:7">
      <c r="A1032" s="356">
        <v>2150206</v>
      </c>
      <c r="B1032" s="227" t="s">
        <v>923</v>
      </c>
      <c r="C1032" s="218">
        <v>0</v>
      </c>
      <c r="D1032" s="218">
        <v>0</v>
      </c>
      <c r="E1032" s="353" t="str">
        <f t="shared" si="68"/>
        <v/>
      </c>
      <c r="F1032" s="187" t="str">
        <f t="shared" si="66"/>
        <v>否</v>
      </c>
      <c r="G1032" s="250" t="str">
        <f t="shared" si="67"/>
        <v>项</v>
      </c>
    </row>
    <row r="1033" ht="36" hidden="1" customHeight="1" spans="1:7">
      <c r="A1033" s="356">
        <v>2150207</v>
      </c>
      <c r="B1033" s="227" t="s">
        <v>924</v>
      </c>
      <c r="C1033" s="218">
        <v>0</v>
      </c>
      <c r="D1033" s="218">
        <v>0</v>
      </c>
      <c r="E1033" s="353" t="str">
        <f t="shared" si="68"/>
        <v/>
      </c>
      <c r="F1033" s="187" t="str">
        <f t="shared" si="66"/>
        <v>否</v>
      </c>
      <c r="G1033" s="250" t="str">
        <f t="shared" si="67"/>
        <v>项</v>
      </c>
    </row>
    <row r="1034" ht="36" hidden="1" customHeight="1" spans="1:7">
      <c r="A1034" s="356">
        <v>2150208</v>
      </c>
      <c r="B1034" s="227" t="s">
        <v>925</v>
      </c>
      <c r="C1034" s="218">
        <v>0</v>
      </c>
      <c r="D1034" s="218">
        <v>0</v>
      </c>
      <c r="E1034" s="353" t="str">
        <f t="shared" si="68"/>
        <v/>
      </c>
      <c r="F1034" s="187" t="str">
        <f t="shared" si="66"/>
        <v>否</v>
      </c>
      <c r="G1034" s="250" t="str">
        <f t="shared" si="67"/>
        <v>项</v>
      </c>
    </row>
    <row r="1035" ht="36" hidden="1" customHeight="1" spans="1:7">
      <c r="A1035" s="356">
        <v>2150209</v>
      </c>
      <c r="B1035" s="227" t="s">
        <v>926</v>
      </c>
      <c r="C1035" s="218">
        <v>0</v>
      </c>
      <c r="D1035" s="218">
        <v>0</v>
      </c>
      <c r="E1035" s="353" t="str">
        <f t="shared" si="68"/>
        <v/>
      </c>
      <c r="F1035" s="187" t="str">
        <f t="shared" si="66"/>
        <v>否</v>
      </c>
      <c r="G1035" s="250" t="str">
        <f t="shared" si="67"/>
        <v>项</v>
      </c>
    </row>
    <row r="1036" ht="36" hidden="1" customHeight="1" spans="1:7">
      <c r="A1036" s="356">
        <v>2150210</v>
      </c>
      <c r="B1036" s="227" t="s">
        <v>927</v>
      </c>
      <c r="C1036" s="218">
        <v>0</v>
      </c>
      <c r="D1036" s="218">
        <v>0</v>
      </c>
      <c r="E1036" s="353" t="str">
        <f t="shared" si="68"/>
        <v/>
      </c>
      <c r="F1036" s="187" t="str">
        <f t="shared" si="66"/>
        <v>否</v>
      </c>
      <c r="G1036" s="250" t="str">
        <f t="shared" si="67"/>
        <v>项</v>
      </c>
    </row>
    <row r="1037" ht="36" hidden="1" customHeight="1" spans="1:7">
      <c r="A1037" s="356">
        <v>2150212</v>
      </c>
      <c r="B1037" s="227" t="s">
        <v>928</v>
      </c>
      <c r="C1037" s="218">
        <v>0</v>
      </c>
      <c r="D1037" s="218">
        <v>0</v>
      </c>
      <c r="E1037" s="353" t="str">
        <f t="shared" si="68"/>
        <v/>
      </c>
      <c r="F1037" s="187" t="str">
        <f t="shared" si="66"/>
        <v>否</v>
      </c>
      <c r="G1037" s="250" t="str">
        <f t="shared" si="67"/>
        <v>项</v>
      </c>
    </row>
    <row r="1038" ht="36" hidden="1" customHeight="1" spans="1:7">
      <c r="A1038" s="356">
        <v>2150213</v>
      </c>
      <c r="B1038" s="227" t="s">
        <v>929</v>
      </c>
      <c r="C1038" s="218">
        <v>0</v>
      </c>
      <c r="D1038" s="218">
        <v>0</v>
      </c>
      <c r="E1038" s="353" t="str">
        <f t="shared" si="68"/>
        <v/>
      </c>
      <c r="F1038" s="187" t="str">
        <f t="shared" si="66"/>
        <v>否</v>
      </c>
      <c r="G1038" s="250" t="str">
        <f t="shared" si="67"/>
        <v>项</v>
      </c>
    </row>
    <row r="1039" ht="36" hidden="1" customHeight="1" spans="1:7">
      <c r="A1039" s="356">
        <v>2150214</v>
      </c>
      <c r="B1039" s="227" t="s">
        <v>930</v>
      </c>
      <c r="C1039" s="218">
        <v>0</v>
      </c>
      <c r="D1039" s="218">
        <v>0</v>
      </c>
      <c r="E1039" s="353" t="str">
        <f t="shared" si="68"/>
        <v/>
      </c>
      <c r="F1039" s="187" t="str">
        <f t="shared" si="66"/>
        <v>否</v>
      </c>
      <c r="G1039" s="250" t="str">
        <f t="shared" si="67"/>
        <v>项</v>
      </c>
    </row>
    <row r="1040" ht="36" hidden="1" customHeight="1" spans="1:7">
      <c r="A1040" s="356">
        <v>2150215</v>
      </c>
      <c r="B1040" s="227" t="s">
        <v>931</v>
      </c>
      <c r="C1040" s="218">
        <v>0</v>
      </c>
      <c r="D1040" s="218">
        <v>0</v>
      </c>
      <c r="E1040" s="353" t="str">
        <f t="shared" si="68"/>
        <v/>
      </c>
      <c r="F1040" s="187" t="str">
        <f t="shared" si="66"/>
        <v>否</v>
      </c>
      <c r="G1040" s="250" t="str">
        <f t="shared" si="67"/>
        <v>项</v>
      </c>
    </row>
    <row r="1041" ht="36" hidden="1" customHeight="1" spans="1:7">
      <c r="A1041" s="356">
        <v>2150299</v>
      </c>
      <c r="B1041" s="227" t="s">
        <v>932</v>
      </c>
      <c r="C1041" s="218">
        <v>0</v>
      </c>
      <c r="D1041" s="218">
        <v>0</v>
      </c>
      <c r="E1041" s="353" t="str">
        <f t="shared" si="68"/>
        <v/>
      </c>
      <c r="F1041" s="187" t="str">
        <f t="shared" si="66"/>
        <v>否</v>
      </c>
      <c r="G1041" s="250" t="str">
        <f t="shared" si="67"/>
        <v>项</v>
      </c>
    </row>
    <row r="1042" s="248" customFormat="1" ht="36" hidden="1" customHeight="1" spans="1:7">
      <c r="A1042" s="352">
        <v>21503</v>
      </c>
      <c r="B1042" s="211" t="s">
        <v>933</v>
      </c>
      <c r="C1042" s="219">
        <f>SUM(C1043:C1046)</f>
        <v>0</v>
      </c>
      <c r="D1042" s="219">
        <f>SUM(D1043:D1046)</f>
        <v>0</v>
      </c>
      <c r="E1042" s="353" t="str">
        <f t="shared" si="68"/>
        <v/>
      </c>
      <c r="F1042" s="189" t="str">
        <f t="shared" si="66"/>
        <v>否</v>
      </c>
      <c r="G1042" s="248" t="str">
        <f t="shared" si="67"/>
        <v>款</v>
      </c>
    </row>
    <row r="1043" ht="36" hidden="1" customHeight="1" spans="1:7">
      <c r="A1043" s="356">
        <v>2150301</v>
      </c>
      <c r="B1043" s="227" t="s">
        <v>138</v>
      </c>
      <c r="C1043" s="218">
        <v>0</v>
      </c>
      <c r="D1043" s="218">
        <v>0</v>
      </c>
      <c r="E1043" s="353" t="str">
        <f t="shared" si="68"/>
        <v/>
      </c>
      <c r="F1043" s="187" t="str">
        <f t="shared" si="66"/>
        <v>否</v>
      </c>
      <c r="G1043" s="250" t="str">
        <f t="shared" si="67"/>
        <v>项</v>
      </c>
    </row>
    <row r="1044" ht="36" hidden="1" customHeight="1" spans="1:7">
      <c r="A1044" s="356">
        <v>2150302</v>
      </c>
      <c r="B1044" s="227" t="s">
        <v>139</v>
      </c>
      <c r="C1044" s="218">
        <v>0</v>
      </c>
      <c r="D1044" s="218">
        <v>0</v>
      </c>
      <c r="E1044" s="353" t="str">
        <f t="shared" si="68"/>
        <v/>
      </c>
      <c r="F1044" s="187" t="str">
        <f t="shared" si="66"/>
        <v>否</v>
      </c>
      <c r="G1044" s="250" t="str">
        <f t="shared" si="67"/>
        <v>项</v>
      </c>
    </row>
    <row r="1045" ht="36" hidden="1" customHeight="1" spans="1:7">
      <c r="A1045" s="356">
        <v>2150303</v>
      </c>
      <c r="B1045" s="227" t="s">
        <v>140</v>
      </c>
      <c r="C1045" s="218">
        <v>0</v>
      </c>
      <c r="D1045" s="218">
        <v>0</v>
      </c>
      <c r="E1045" s="353" t="str">
        <f t="shared" si="68"/>
        <v/>
      </c>
      <c r="F1045" s="187" t="str">
        <f t="shared" si="66"/>
        <v>否</v>
      </c>
      <c r="G1045" s="250" t="str">
        <f t="shared" si="67"/>
        <v>项</v>
      </c>
    </row>
    <row r="1046" ht="36" hidden="1" customHeight="1" spans="1:7">
      <c r="A1046" s="356">
        <v>2150399</v>
      </c>
      <c r="B1046" s="227" t="s">
        <v>934</v>
      </c>
      <c r="C1046" s="218">
        <v>0</v>
      </c>
      <c r="D1046" s="218">
        <v>0</v>
      </c>
      <c r="E1046" s="353" t="str">
        <f t="shared" si="68"/>
        <v/>
      </c>
      <c r="F1046" s="187" t="str">
        <f t="shared" si="66"/>
        <v>否</v>
      </c>
      <c r="G1046" s="250" t="str">
        <f t="shared" si="67"/>
        <v>项</v>
      </c>
    </row>
    <row r="1047" s="248" customFormat="1" ht="36" customHeight="1" spans="1:7">
      <c r="A1047" s="352">
        <v>21505</v>
      </c>
      <c r="B1047" s="211" t="s">
        <v>935</v>
      </c>
      <c r="C1047" s="219">
        <f>SUM(C1048:C1063)</f>
        <v>0</v>
      </c>
      <c r="D1047" s="219">
        <f>SUM(D1048:D1063)</f>
        <v>424</v>
      </c>
      <c r="E1047" s="353" t="str">
        <f t="shared" si="68"/>
        <v/>
      </c>
      <c r="F1047" s="189" t="str">
        <f t="shared" si="66"/>
        <v>是</v>
      </c>
      <c r="G1047" s="248" t="str">
        <f t="shared" si="67"/>
        <v>款</v>
      </c>
    </row>
    <row r="1048" ht="36" customHeight="1" spans="1:7">
      <c r="A1048" s="356">
        <v>2150501</v>
      </c>
      <c r="B1048" s="227" t="s">
        <v>138</v>
      </c>
      <c r="C1048" s="218">
        <v>0</v>
      </c>
      <c r="D1048" s="218">
        <v>306</v>
      </c>
      <c r="E1048" s="353" t="str">
        <f t="shared" si="68"/>
        <v/>
      </c>
      <c r="F1048" s="187" t="str">
        <f t="shared" si="66"/>
        <v>是</v>
      </c>
      <c r="G1048" s="250" t="str">
        <f t="shared" si="67"/>
        <v>项</v>
      </c>
    </row>
    <row r="1049" ht="36" customHeight="1" spans="1:7">
      <c r="A1049" s="356">
        <v>2150502</v>
      </c>
      <c r="B1049" s="227" t="s">
        <v>139</v>
      </c>
      <c r="C1049" s="218">
        <v>0</v>
      </c>
      <c r="D1049" s="218">
        <v>30</v>
      </c>
      <c r="E1049" s="353" t="str">
        <f t="shared" si="68"/>
        <v/>
      </c>
      <c r="F1049" s="187" t="str">
        <f t="shared" si="66"/>
        <v>是</v>
      </c>
      <c r="G1049" s="250" t="str">
        <f t="shared" si="67"/>
        <v>项</v>
      </c>
    </row>
    <row r="1050" ht="36" hidden="1" customHeight="1" spans="1:7">
      <c r="A1050" s="356">
        <v>2150503</v>
      </c>
      <c r="B1050" s="227" t="s">
        <v>140</v>
      </c>
      <c r="C1050" s="218">
        <v>0</v>
      </c>
      <c r="D1050" s="218">
        <v>0</v>
      </c>
      <c r="E1050" s="353" t="str">
        <f t="shared" si="68"/>
        <v/>
      </c>
      <c r="F1050" s="187" t="str">
        <f t="shared" si="66"/>
        <v>否</v>
      </c>
      <c r="G1050" s="250" t="str">
        <f t="shared" si="67"/>
        <v>项</v>
      </c>
    </row>
    <row r="1051" ht="36" hidden="1" customHeight="1" spans="1:7">
      <c r="A1051" s="356">
        <v>2150505</v>
      </c>
      <c r="B1051" s="227" t="s">
        <v>936</v>
      </c>
      <c r="C1051" s="218">
        <v>0</v>
      </c>
      <c r="D1051" s="218">
        <v>0</v>
      </c>
      <c r="E1051" s="353" t="str">
        <f t="shared" si="68"/>
        <v/>
      </c>
      <c r="F1051" s="187" t="str">
        <f t="shared" si="66"/>
        <v>否</v>
      </c>
      <c r="G1051" s="250" t="str">
        <f t="shared" si="67"/>
        <v>项</v>
      </c>
    </row>
    <row r="1052" ht="36" hidden="1" customHeight="1" spans="1:7">
      <c r="A1052" s="356">
        <v>2150506</v>
      </c>
      <c r="B1052" s="357" t="s">
        <v>937</v>
      </c>
      <c r="C1052" s="218">
        <v>0</v>
      </c>
      <c r="D1052" s="218"/>
      <c r="E1052" s="353" t="str">
        <f t="shared" si="68"/>
        <v/>
      </c>
      <c r="F1052" s="187" t="str">
        <f t="shared" si="66"/>
        <v>否</v>
      </c>
      <c r="G1052" s="250" t="str">
        <f t="shared" si="67"/>
        <v>项</v>
      </c>
    </row>
    <row r="1053" ht="36" hidden="1" customHeight="1" spans="1:7">
      <c r="A1053" s="356">
        <v>2150507</v>
      </c>
      <c r="B1053" s="227" t="s">
        <v>938</v>
      </c>
      <c r="C1053" s="218">
        <v>0</v>
      </c>
      <c r="D1053" s="218">
        <v>0</v>
      </c>
      <c r="E1053" s="353" t="str">
        <f t="shared" si="68"/>
        <v/>
      </c>
      <c r="F1053" s="187" t="str">
        <f t="shared" si="66"/>
        <v>否</v>
      </c>
      <c r="G1053" s="250" t="str">
        <f t="shared" si="67"/>
        <v>项</v>
      </c>
    </row>
    <row r="1054" ht="36" hidden="1" customHeight="1" spans="1:7">
      <c r="A1054" s="356">
        <v>2150508</v>
      </c>
      <c r="B1054" s="227" t="s">
        <v>1632</v>
      </c>
      <c r="C1054" s="218">
        <v>0</v>
      </c>
      <c r="D1054" s="218">
        <v>0</v>
      </c>
      <c r="E1054" s="353" t="str">
        <f t="shared" si="68"/>
        <v/>
      </c>
      <c r="F1054" s="187" t="str">
        <f t="shared" si="66"/>
        <v>否</v>
      </c>
      <c r="G1054" s="250" t="str">
        <f t="shared" si="67"/>
        <v>项</v>
      </c>
    </row>
    <row r="1055" ht="36" hidden="1" customHeight="1" spans="1:7">
      <c r="A1055" s="356">
        <v>2150509</v>
      </c>
      <c r="B1055" s="357" t="s">
        <v>940</v>
      </c>
      <c r="C1055" s="218">
        <v>0</v>
      </c>
      <c r="D1055" s="218"/>
      <c r="E1055" s="353" t="str">
        <f t="shared" si="68"/>
        <v/>
      </c>
      <c r="F1055" s="187" t="str">
        <f t="shared" si="66"/>
        <v>否</v>
      </c>
      <c r="G1055" s="250" t="str">
        <f t="shared" si="67"/>
        <v>项</v>
      </c>
    </row>
    <row r="1056" ht="36" hidden="1" customHeight="1" spans="1:7">
      <c r="A1056" s="356">
        <v>2150510</v>
      </c>
      <c r="B1056" s="357" t="s">
        <v>941</v>
      </c>
      <c r="C1056" s="218">
        <v>0</v>
      </c>
      <c r="D1056" s="218"/>
      <c r="E1056" s="353" t="str">
        <f t="shared" si="68"/>
        <v/>
      </c>
      <c r="F1056" s="187" t="str">
        <f t="shared" si="66"/>
        <v>否</v>
      </c>
      <c r="G1056" s="250" t="str">
        <f t="shared" si="67"/>
        <v>项</v>
      </c>
    </row>
    <row r="1057" ht="36" hidden="1" customHeight="1" spans="1:7">
      <c r="A1057" s="356">
        <v>2150511</v>
      </c>
      <c r="B1057" s="357" t="s">
        <v>942</v>
      </c>
      <c r="C1057" s="218">
        <v>0</v>
      </c>
      <c r="D1057" s="218"/>
      <c r="E1057" s="353" t="str">
        <f t="shared" si="68"/>
        <v/>
      </c>
      <c r="F1057" s="187" t="str">
        <f t="shared" si="66"/>
        <v>否</v>
      </c>
      <c r="G1057" s="250" t="str">
        <f t="shared" si="67"/>
        <v>项</v>
      </c>
    </row>
    <row r="1058" ht="36" hidden="1" customHeight="1" spans="1:7">
      <c r="A1058" s="356">
        <v>2150513</v>
      </c>
      <c r="B1058" s="357" t="s">
        <v>943</v>
      </c>
      <c r="C1058" s="218">
        <v>0</v>
      </c>
      <c r="D1058" s="218"/>
      <c r="E1058" s="353" t="str">
        <f t="shared" si="68"/>
        <v/>
      </c>
      <c r="F1058" s="187" t="str">
        <f t="shared" si="66"/>
        <v>否</v>
      </c>
      <c r="G1058" s="250" t="str">
        <f t="shared" si="67"/>
        <v>项</v>
      </c>
    </row>
    <row r="1059" ht="36" hidden="1" customHeight="1" spans="1:7">
      <c r="A1059" s="356">
        <v>2150515</v>
      </c>
      <c r="B1059" s="357" t="s">
        <v>944</v>
      </c>
      <c r="C1059" s="218">
        <v>0</v>
      </c>
      <c r="D1059" s="218"/>
      <c r="E1059" s="353" t="str">
        <f t="shared" si="68"/>
        <v/>
      </c>
      <c r="F1059" s="187" t="str">
        <f t="shared" si="66"/>
        <v>否</v>
      </c>
      <c r="G1059" s="250" t="str">
        <f t="shared" si="67"/>
        <v>项</v>
      </c>
    </row>
    <row r="1060" ht="36" hidden="1" customHeight="1" spans="1:7">
      <c r="A1060" s="358">
        <v>2150516</v>
      </c>
      <c r="B1060" s="367" t="s">
        <v>945</v>
      </c>
      <c r="C1060" s="218">
        <v>0</v>
      </c>
      <c r="D1060" s="218">
        <v>0</v>
      </c>
      <c r="E1060" s="353" t="str">
        <f t="shared" si="68"/>
        <v/>
      </c>
      <c r="F1060" s="187" t="str">
        <f t="shared" si="66"/>
        <v>否</v>
      </c>
      <c r="G1060" s="250" t="str">
        <f t="shared" si="67"/>
        <v>项</v>
      </c>
    </row>
    <row r="1061" ht="36" customHeight="1" spans="1:7">
      <c r="A1061" s="358">
        <v>2150517</v>
      </c>
      <c r="B1061" s="367" t="s">
        <v>946</v>
      </c>
      <c r="C1061" s="218">
        <v>0</v>
      </c>
      <c r="D1061" s="218">
        <v>80</v>
      </c>
      <c r="E1061" s="353" t="str">
        <f t="shared" si="68"/>
        <v/>
      </c>
      <c r="F1061" s="187" t="str">
        <f t="shared" si="66"/>
        <v>是</v>
      </c>
      <c r="G1061" s="250" t="str">
        <f t="shared" si="67"/>
        <v>项</v>
      </c>
    </row>
    <row r="1062" ht="36" hidden="1" customHeight="1" spans="1:7">
      <c r="A1062" s="358">
        <v>2150550</v>
      </c>
      <c r="B1062" s="367" t="s">
        <v>519</v>
      </c>
      <c r="C1062" s="218">
        <v>0</v>
      </c>
      <c r="D1062" s="218">
        <v>0</v>
      </c>
      <c r="E1062" s="353" t="str">
        <f t="shared" si="68"/>
        <v/>
      </c>
      <c r="F1062" s="187" t="str">
        <f t="shared" si="66"/>
        <v>否</v>
      </c>
      <c r="G1062" s="250" t="str">
        <f t="shared" si="67"/>
        <v>项</v>
      </c>
    </row>
    <row r="1063" ht="36" customHeight="1" spans="1:7">
      <c r="A1063" s="356">
        <v>2150599</v>
      </c>
      <c r="B1063" s="227" t="s">
        <v>947</v>
      </c>
      <c r="C1063" s="218">
        <v>0</v>
      </c>
      <c r="D1063" s="218">
        <v>8</v>
      </c>
      <c r="E1063" s="353" t="str">
        <f t="shared" si="68"/>
        <v/>
      </c>
      <c r="F1063" s="187" t="str">
        <f t="shared" si="66"/>
        <v>是</v>
      </c>
      <c r="G1063" s="250" t="str">
        <f t="shared" si="67"/>
        <v>项</v>
      </c>
    </row>
    <row r="1064" s="248" customFormat="1" ht="36" hidden="1" customHeight="1" spans="1:7">
      <c r="A1064" s="352">
        <v>21507</v>
      </c>
      <c r="B1064" s="211" t="s">
        <v>948</v>
      </c>
      <c r="C1064" s="219">
        <f>SUM(C1065:C1070)</f>
        <v>0</v>
      </c>
      <c r="D1064" s="219">
        <f>SUM(D1065:D1070)</f>
        <v>0</v>
      </c>
      <c r="E1064" s="353" t="str">
        <f t="shared" si="68"/>
        <v/>
      </c>
      <c r="F1064" s="189" t="str">
        <f t="shared" si="66"/>
        <v>否</v>
      </c>
      <c r="G1064" s="248" t="str">
        <f t="shared" si="67"/>
        <v>款</v>
      </c>
    </row>
    <row r="1065" ht="36" hidden="1" customHeight="1" spans="1:7">
      <c r="A1065" s="356">
        <v>2150701</v>
      </c>
      <c r="B1065" s="227" t="s">
        <v>138</v>
      </c>
      <c r="C1065" s="218">
        <v>0</v>
      </c>
      <c r="D1065" s="218">
        <v>0</v>
      </c>
      <c r="E1065" s="353" t="str">
        <f t="shared" si="68"/>
        <v/>
      </c>
      <c r="F1065" s="187" t="str">
        <f t="shared" si="66"/>
        <v>否</v>
      </c>
      <c r="G1065" s="250" t="str">
        <f t="shared" si="67"/>
        <v>项</v>
      </c>
    </row>
    <row r="1066" ht="36" hidden="1" customHeight="1" spans="1:7">
      <c r="A1066" s="356">
        <v>2150702</v>
      </c>
      <c r="B1066" s="227" t="s">
        <v>139</v>
      </c>
      <c r="C1066" s="218">
        <v>0</v>
      </c>
      <c r="D1066" s="218">
        <v>0</v>
      </c>
      <c r="E1066" s="353" t="str">
        <f t="shared" si="68"/>
        <v/>
      </c>
      <c r="F1066" s="187" t="str">
        <f t="shared" si="66"/>
        <v>否</v>
      </c>
      <c r="G1066" s="250" t="str">
        <f t="shared" si="67"/>
        <v>项</v>
      </c>
    </row>
    <row r="1067" ht="36" hidden="1" customHeight="1" spans="1:7">
      <c r="A1067" s="356">
        <v>2150703</v>
      </c>
      <c r="B1067" s="227" t="s">
        <v>140</v>
      </c>
      <c r="C1067" s="218">
        <v>0</v>
      </c>
      <c r="D1067" s="218">
        <v>0</v>
      </c>
      <c r="E1067" s="353" t="str">
        <f t="shared" si="68"/>
        <v/>
      </c>
      <c r="F1067" s="187" t="str">
        <f t="shared" si="66"/>
        <v>否</v>
      </c>
      <c r="G1067" s="250" t="str">
        <f t="shared" si="67"/>
        <v>项</v>
      </c>
    </row>
    <row r="1068" ht="36" hidden="1" customHeight="1" spans="1:7">
      <c r="A1068" s="356">
        <v>2150704</v>
      </c>
      <c r="B1068" s="227" t="s">
        <v>949</v>
      </c>
      <c r="C1068" s="218">
        <v>0</v>
      </c>
      <c r="D1068" s="218">
        <v>0</v>
      </c>
      <c r="E1068" s="353" t="str">
        <f t="shared" si="68"/>
        <v/>
      </c>
      <c r="F1068" s="187" t="str">
        <f t="shared" si="66"/>
        <v>否</v>
      </c>
      <c r="G1068" s="250" t="str">
        <f t="shared" si="67"/>
        <v>项</v>
      </c>
    </row>
    <row r="1069" ht="36" hidden="1" customHeight="1" spans="1:7">
      <c r="A1069" s="356">
        <v>2150705</v>
      </c>
      <c r="B1069" s="227" t="s">
        <v>950</v>
      </c>
      <c r="C1069" s="218">
        <v>0</v>
      </c>
      <c r="D1069" s="218">
        <v>0</v>
      </c>
      <c r="E1069" s="353" t="str">
        <f t="shared" si="68"/>
        <v/>
      </c>
      <c r="F1069" s="187" t="str">
        <f t="shared" si="66"/>
        <v>否</v>
      </c>
      <c r="G1069" s="250" t="str">
        <f t="shared" si="67"/>
        <v>项</v>
      </c>
    </row>
    <row r="1070" ht="36" hidden="1" customHeight="1" spans="1:7">
      <c r="A1070" s="356">
        <v>2150799</v>
      </c>
      <c r="B1070" s="227" t="s">
        <v>951</v>
      </c>
      <c r="C1070" s="218">
        <v>0</v>
      </c>
      <c r="D1070" s="218">
        <v>0</v>
      </c>
      <c r="E1070" s="353" t="str">
        <f t="shared" si="68"/>
        <v/>
      </c>
      <c r="F1070" s="187" t="str">
        <f t="shared" si="66"/>
        <v>否</v>
      </c>
      <c r="G1070" s="250" t="str">
        <f t="shared" si="67"/>
        <v>项</v>
      </c>
    </row>
    <row r="1071" s="248" customFormat="1" ht="36" hidden="1" customHeight="1" spans="1:7">
      <c r="A1071" s="352">
        <v>21508</v>
      </c>
      <c r="B1071" s="211" t="s">
        <v>952</v>
      </c>
      <c r="C1071" s="219">
        <f>SUM(C1072:C1078)</f>
        <v>0</v>
      </c>
      <c r="D1071" s="219">
        <f>SUM(D1072:D1078)</f>
        <v>0</v>
      </c>
      <c r="E1071" s="353" t="str">
        <f t="shared" si="68"/>
        <v/>
      </c>
      <c r="F1071" s="189" t="str">
        <f t="shared" si="66"/>
        <v>否</v>
      </c>
      <c r="G1071" s="248" t="str">
        <f t="shared" si="67"/>
        <v>款</v>
      </c>
    </row>
    <row r="1072" ht="36" hidden="1" customHeight="1" spans="1:7">
      <c r="A1072" s="356">
        <v>2150801</v>
      </c>
      <c r="B1072" s="227" t="s">
        <v>138</v>
      </c>
      <c r="C1072" s="218">
        <v>0</v>
      </c>
      <c r="D1072" s="218">
        <v>0</v>
      </c>
      <c r="E1072" s="353" t="str">
        <f t="shared" si="68"/>
        <v/>
      </c>
      <c r="F1072" s="187" t="str">
        <f t="shared" si="66"/>
        <v>否</v>
      </c>
      <c r="G1072" s="250" t="str">
        <f t="shared" si="67"/>
        <v>项</v>
      </c>
    </row>
    <row r="1073" ht="36" hidden="1" customHeight="1" spans="1:7">
      <c r="A1073" s="356">
        <v>2150802</v>
      </c>
      <c r="B1073" s="227" t="s">
        <v>139</v>
      </c>
      <c r="C1073" s="218">
        <v>0</v>
      </c>
      <c r="D1073" s="218">
        <v>0</v>
      </c>
      <c r="E1073" s="353" t="str">
        <f t="shared" si="68"/>
        <v/>
      </c>
      <c r="F1073" s="187" t="str">
        <f t="shared" si="66"/>
        <v>否</v>
      </c>
      <c r="G1073" s="250" t="str">
        <f t="shared" si="67"/>
        <v>项</v>
      </c>
    </row>
    <row r="1074" ht="36" hidden="1" customHeight="1" spans="1:7">
      <c r="A1074" s="356">
        <v>2150803</v>
      </c>
      <c r="B1074" s="227" t="s">
        <v>140</v>
      </c>
      <c r="C1074" s="218">
        <v>0</v>
      </c>
      <c r="D1074" s="218">
        <v>0</v>
      </c>
      <c r="E1074" s="353" t="str">
        <f t="shared" si="68"/>
        <v/>
      </c>
      <c r="F1074" s="187" t="str">
        <f t="shared" si="66"/>
        <v>否</v>
      </c>
      <c r="G1074" s="250" t="str">
        <f t="shared" si="67"/>
        <v>项</v>
      </c>
    </row>
    <row r="1075" ht="36" hidden="1" customHeight="1" spans="1:7">
      <c r="A1075" s="356">
        <v>2150804</v>
      </c>
      <c r="B1075" s="227" t="s">
        <v>953</v>
      </c>
      <c r="C1075" s="218">
        <v>0</v>
      </c>
      <c r="D1075" s="218">
        <v>0</v>
      </c>
      <c r="E1075" s="353" t="str">
        <f t="shared" si="68"/>
        <v/>
      </c>
      <c r="F1075" s="187" t="str">
        <f t="shared" si="66"/>
        <v>否</v>
      </c>
      <c r="G1075" s="250" t="str">
        <f t="shared" si="67"/>
        <v>项</v>
      </c>
    </row>
    <row r="1076" ht="36" hidden="1" customHeight="1" spans="1:7">
      <c r="A1076" s="356">
        <v>2150805</v>
      </c>
      <c r="B1076" s="227" t="s">
        <v>954</v>
      </c>
      <c r="C1076" s="218">
        <v>0</v>
      </c>
      <c r="D1076" s="218">
        <v>0</v>
      </c>
      <c r="E1076" s="353" t="str">
        <f t="shared" si="68"/>
        <v/>
      </c>
      <c r="F1076" s="187" t="str">
        <f t="shared" ref="F1076:F1104" si="69">IF(LEN(A1076)=3,"是",IF(B1076&lt;&gt;"",IF(SUM(C1076:D1076)&lt;&gt;0,"是","否"),"是"))</f>
        <v>否</v>
      </c>
      <c r="G1076" s="250" t="str">
        <f t="shared" ref="G1076:G1104" si="70">IF(LEN(A1076)=3,"类",IF(LEN(A1076)=5,"款","项"))</f>
        <v>项</v>
      </c>
    </row>
    <row r="1077" ht="36" hidden="1" customHeight="1" spans="1:7">
      <c r="A1077" s="358">
        <v>2150806</v>
      </c>
      <c r="B1077" s="363" t="s">
        <v>955</v>
      </c>
      <c r="C1077" s="218">
        <v>0</v>
      </c>
      <c r="D1077" s="218">
        <v>0</v>
      </c>
      <c r="E1077" s="353" t="str">
        <f t="shared" si="68"/>
        <v/>
      </c>
      <c r="F1077" s="187" t="str">
        <f t="shared" si="69"/>
        <v>否</v>
      </c>
      <c r="G1077" s="250" t="str">
        <f t="shared" si="70"/>
        <v>项</v>
      </c>
    </row>
    <row r="1078" ht="36" hidden="1" customHeight="1" spans="1:7">
      <c r="A1078" s="356">
        <v>2150899</v>
      </c>
      <c r="B1078" s="227" t="s">
        <v>956</v>
      </c>
      <c r="C1078" s="218">
        <v>0</v>
      </c>
      <c r="D1078" s="218">
        <v>0</v>
      </c>
      <c r="E1078" s="353" t="str">
        <f t="shared" si="68"/>
        <v/>
      </c>
      <c r="F1078" s="187" t="str">
        <f t="shared" si="69"/>
        <v>否</v>
      </c>
      <c r="G1078" s="250" t="str">
        <f t="shared" si="70"/>
        <v>项</v>
      </c>
    </row>
    <row r="1079" s="248" customFormat="1" ht="36" hidden="1" customHeight="1" spans="1:7">
      <c r="A1079" s="352">
        <v>21599</v>
      </c>
      <c r="B1079" s="211" t="s">
        <v>1633</v>
      </c>
      <c r="C1079" s="219">
        <f>SUM(C1080:C1084)</f>
        <v>0</v>
      </c>
      <c r="D1079" s="219">
        <f>SUM(D1080:D1084)</f>
        <v>0</v>
      </c>
      <c r="E1079" s="353" t="str">
        <f t="shared" si="68"/>
        <v/>
      </c>
      <c r="F1079" s="189" t="str">
        <f t="shared" si="69"/>
        <v>否</v>
      </c>
      <c r="G1079" s="248" t="str">
        <f t="shared" si="70"/>
        <v>款</v>
      </c>
    </row>
    <row r="1080" ht="36" hidden="1" customHeight="1" spans="1:7">
      <c r="A1080" s="356">
        <v>2159901</v>
      </c>
      <c r="B1080" s="227" t="s">
        <v>958</v>
      </c>
      <c r="C1080" s="218">
        <v>0</v>
      </c>
      <c r="D1080" s="218">
        <v>0</v>
      </c>
      <c r="E1080" s="353" t="str">
        <f t="shared" si="68"/>
        <v/>
      </c>
      <c r="F1080" s="187" t="str">
        <f t="shared" si="69"/>
        <v>否</v>
      </c>
      <c r="G1080" s="250" t="str">
        <f t="shared" si="70"/>
        <v>项</v>
      </c>
    </row>
    <row r="1081" ht="36" hidden="1" customHeight="1" spans="1:7">
      <c r="A1081" s="356">
        <v>2159904</v>
      </c>
      <c r="B1081" s="227" t="s">
        <v>959</v>
      </c>
      <c r="C1081" s="218">
        <v>0</v>
      </c>
      <c r="D1081" s="218">
        <v>0</v>
      </c>
      <c r="E1081" s="353" t="str">
        <f t="shared" si="68"/>
        <v/>
      </c>
      <c r="F1081" s="187" t="str">
        <f t="shared" si="69"/>
        <v>否</v>
      </c>
      <c r="G1081" s="250" t="str">
        <f t="shared" si="70"/>
        <v>项</v>
      </c>
    </row>
    <row r="1082" ht="36" hidden="1" customHeight="1" spans="1:7">
      <c r="A1082" s="356">
        <v>2159905</v>
      </c>
      <c r="B1082" s="227" t="s">
        <v>960</v>
      </c>
      <c r="C1082" s="218">
        <v>0</v>
      </c>
      <c r="D1082" s="218">
        <v>0</v>
      </c>
      <c r="E1082" s="353" t="str">
        <f t="shared" si="68"/>
        <v/>
      </c>
      <c r="F1082" s="187" t="str">
        <f t="shared" si="69"/>
        <v>否</v>
      </c>
      <c r="G1082" s="250" t="str">
        <f t="shared" si="70"/>
        <v>项</v>
      </c>
    </row>
    <row r="1083" ht="36" hidden="1" customHeight="1" spans="1:7">
      <c r="A1083" s="356">
        <v>2159906</v>
      </c>
      <c r="B1083" s="227" t="s">
        <v>961</v>
      </c>
      <c r="C1083" s="218">
        <v>0</v>
      </c>
      <c r="D1083" s="218">
        <v>0</v>
      </c>
      <c r="E1083" s="353" t="str">
        <f t="shared" si="68"/>
        <v/>
      </c>
      <c r="F1083" s="187" t="str">
        <f t="shared" si="69"/>
        <v>否</v>
      </c>
      <c r="G1083" s="250" t="str">
        <f t="shared" si="70"/>
        <v>项</v>
      </c>
    </row>
    <row r="1084" ht="36" hidden="1" customHeight="1" spans="1:7">
      <c r="A1084" s="356">
        <v>2159999</v>
      </c>
      <c r="B1084" s="227" t="s">
        <v>1634</v>
      </c>
      <c r="C1084" s="218">
        <v>0</v>
      </c>
      <c r="D1084" s="218">
        <v>0</v>
      </c>
      <c r="E1084" s="353" t="str">
        <f t="shared" si="68"/>
        <v/>
      </c>
      <c r="F1084" s="187" t="str">
        <f t="shared" si="69"/>
        <v>否</v>
      </c>
      <c r="G1084" s="250" t="str">
        <f t="shared" si="70"/>
        <v>项</v>
      </c>
    </row>
    <row r="1085" s="248" customFormat="1" ht="36" customHeight="1" spans="1:7">
      <c r="A1085" s="352">
        <v>216</v>
      </c>
      <c r="B1085" s="211" t="s">
        <v>105</v>
      </c>
      <c r="C1085" s="213">
        <f>SUM(C1086,C1096,C1102)</f>
        <v>154</v>
      </c>
      <c r="D1085" s="213">
        <f>SUM(D1086,D1096,D1102)</f>
        <v>167</v>
      </c>
      <c r="E1085" s="351">
        <f t="shared" si="68"/>
        <v>0.084</v>
      </c>
      <c r="F1085" s="189" t="str">
        <f t="shared" si="69"/>
        <v>是</v>
      </c>
      <c r="G1085" s="248" t="str">
        <f t="shared" si="70"/>
        <v>类</v>
      </c>
    </row>
    <row r="1086" s="248" customFormat="1" ht="36" customHeight="1" spans="1:7">
      <c r="A1086" s="352">
        <v>21602</v>
      </c>
      <c r="B1086" s="211" t="s">
        <v>963</v>
      </c>
      <c r="C1086" s="219">
        <f>SUM(C1087:C1095)</f>
        <v>154</v>
      </c>
      <c r="D1086" s="219">
        <f>SUM(D1087:D1095)</f>
        <v>167</v>
      </c>
      <c r="E1086" s="353">
        <f t="shared" si="68"/>
        <v>0.084</v>
      </c>
      <c r="F1086" s="189" t="str">
        <f t="shared" si="69"/>
        <v>是</v>
      </c>
      <c r="G1086" s="248" t="str">
        <f t="shared" si="70"/>
        <v>款</v>
      </c>
    </row>
    <row r="1087" ht="36" customHeight="1" spans="1:7">
      <c r="A1087" s="356">
        <v>2160201</v>
      </c>
      <c r="B1087" s="227" t="s">
        <v>138</v>
      </c>
      <c r="C1087" s="218">
        <v>154</v>
      </c>
      <c r="D1087" s="218">
        <v>167</v>
      </c>
      <c r="E1087" s="353">
        <f t="shared" si="68"/>
        <v>0.084</v>
      </c>
      <c r="F1087" s="187" t="str">
        <f t="shared" si="69"/>
        <v>是</v>
      </c>
      <c r="G1087" s="250" t="str">
        <f t="shared" si="70"/>
        <v>项</v>
      </c>
    </row>
    <row r="1088" ht="36" hidden="1" customHeight="1" spans="1:7">
      <c r="A1088" s="356">
        <v>2160202</v>
      </c>
      <c r="B1088" s="227" t="s">
        <v>139</v>
      </c>
      <c r="C1088" s="218">
        <v>0</v>
      </c>
      <c r="D1088" s="218">
        <v>0</v>
      </c>
      <c r="E1088" s="353" t="str">
        <f t="shared" si="68"/>
        <v/>
      </c>
      <c r="F1088" s="187" t="str">
        <f t="shared" si="69"/>
        <v>否</v>
      </c>
      <c r="G1088" s="250" t="str">
        <f t="shared" si="70"/>
        <v>项</v>
      </c>
    </row>
    <row r="1089" ht="36" hidden="1" customHeight="1" spans="1:7">
      <c r="A1089" s="356">
        <v>2160203</v>
      </c>
      <c r="B1089" s="227" t="s">
        <v>140</v>
      </c>
      <c r="C1089" s="218">
        <v>0</v>
      </c>
      <c r="D1089" s="218">
        <v>0</v>
      </c>
      <c r="E1089" s="353" t="str">
        <f t="shared" si="68"/>
        <v/>
      </c>
      <c r="F1089" s="187" t="str">
        <f t="shared" si="69"/>
        <v>否</v>
      </c>
      <c r="G1089" s="250" t="str">
        <f t="shared" si="70"/>
        <v>项</v>
      </c>
    </row>
    <row r="1090" ht="36" hidden="1" customHeight="1" spans="1:7">
      <c r="A1090" s="356">
        <v>2160216</v>
      </c>
      <c r="B1090" s="227" t="s">
        <v>964</v>
      </c>
      <c r="C1090" s="218">
        <v>0</v>
      </c>
      <c r="D1090" s="218">
        <v>0</v>
      </c>
      <c r="E1090" s="353" t="str">
        <f t="shared" si="68"/>
        <v/>
      </c>
      <c r="F1090" s="187" t="str">
        <f t="shared" si="69"/>
        <v>否</v>
      </c>
      <c r="G1090" s="250" t="str">
        <f t="shared" si="70"/>
        <v>项</v>
      </c>
    </row>
    <row r="1091" ht="36" hidden="1" customHeight="1" spans="1:7">
      <c r="A1091" s="356">
        <v>2160217</v>
      </c>
      <c r="B1091" s="227" t="s">
        <v>965</v>
      </c>
      <c r="C1091" s="218">
        <v>0</v>
      </c>
      <c r="D1091" s="218">
        <v>0</v>
      </c>
      <c r="E1091" s="353" t="str">
        <f t="shared" si="68"/>
        <v/>
      </c>
      <c r="F1091" s="187" t="str">
        <f t="shared" si="69"/>
        <v>否</v>
      </c>
      <c r="G1091" s="250" t="str">
        <f t="shared" si="70"/>
        <v>项</v>
      </c>
    </row>
    <row r="1092" ht="36" hidden="1" customHeight="1" spans="1:7">
      <c r="A1092" s="356">
        <v>2160218</v>
      </c>
      <c r="B1092" s="227" t="s">
        <v>966</v>
      </c>
      <c r="C1092" s="218">
        <v>0</v>
      </c>
      <c r="D1092" s="218">
        <v>0</v>
      </c>
      <c r="E1092" s="353" t="str">
        <f t="shared" si="68"/>
        <v/>
      </c>
      <c r="F1092" s="187" t="str">
        <f t="shared" si="69"/>
        <v>否</v>
      </c>
      <c r="G1092" s="250" t="str">
        <f t="shared" si="70"/>
        <v>项</v>
      </c>
    </row>
    <row r="1093" ht="36" hidden="1" customHeight="1" spans="1:7">
      <c r="A1093" s="356">
        <v>2160219</v>
      </c>
      <c r="B1093" s="227" t="s">
        <v>967</v>
      </c>
      <c r="C1093" s="218">
        <v>0</v>
      </c>
      <c r="D1093" s="218">
        <v>0</v>
      </c>
      <c r="E1093" s="353" t="str">
        <f t="shared" ref="E1093:E1156" si="71">IF(C1093&lt;&gt;0,D1093/C1093-1,"")</f>
        <v/>
      </c>
      <c r="F1093" s="187" t="str">
        <f t="shared" si="69"/>
        <v>否</v>
      </c>
      <c r="G1093" s="250" t="str">
        <f t="shared" si="70"/>
        <v>项</v>
      </c>
    </row>
    <row r="1094" ht="36" hidden="1" customHeight="1" spans="1:7">
      <c r="A1094" s="356">
        <v>2160250</v>
      </c>
      <c r="B1094" s="227" t="s">
        <v>147</v>
      </c>
      <c r="C1094" s="218">
        <v>0</v>
      </c>
      <c r="D1094" s="218">
        <v>0</v>
      </c>
      <c r="E1094" s="353" t="str">
        <f t="shared" si="71"/>
        <v/>
      </c>
      <c r="F1094" s="187" t="str">
        <f t="shared" si="69"/>
        <v>否</v>
      </c>
      <c r="G1094" s="250" t="str">
        <f t="shared" si="70"/>
        <v>项</v>
      </c>
    </row>
    <row r="1095" ht="36" hidden="1" customHeight="1" spans="1:7">
      <c r="A1095" s="356">
        <v>2160299</v>
      </c>
      <c r="B1095" s="227" t="s">
        <v>968</v>
      </c>
      <c r="C1095" s="218">
        <v>0</v>
      </c>
      <c r="D1095" s="218">
        <v>0</v>
      </c>
      <c r="E1095" s="353" t="str">
        <f t="shared" si="71"/>
        <v/>
      </c>
      <c r="F1095" s="187" t="str">
        <f t="shared" si="69"/>
        <v>否</v>
      </c>
      <c r="G1095" s="250" t="str">
        <f t="shared" si="70"/>
        <v>项</v>
      </c>
    </row>
    <row r="1096" s="248" customFormat="1" ht="36" hidden="1" customHeight="1" spans="1:7">
      <c r="A1096" s="352">
        <v>21606</v>
      </c>
      <c r="B1096" s="211" t="s">
        <v>969</v>
      </c>
      <c r="C1096" s="219">
        <f>SUM(C1097:C1101)</f>
        <v>0</v>
      </c>
      <c r="D1096" s="219">
        <f>SUM(D1097:D1101)</f>
        <v>0</v>
      </c>
      <c r="E1096" s="353" t="str">
        <f t="shared" si="71"/>
        <v/>
      </c>
      <c r="F1096" s="189" t="str">
        <f t="shared" si="69"/>
        <v>否</v>
      </c>
      <c r="G1096" s="248" t="str">
        <f t="shared" si="70"/>
        <v>款</v>
      </c>
    </row>
    <row r="1097" ht="36" hidden="1" customHeight="1" spans="1:7">
      <c r="A1097" s="356">
        <v>2160601</v>
      </c>
      <c r="B1097" s="227" t="s">
        <v>138</v>
      </c>
      <c r="C1097" s="218">
        <v>0</v>
      </c>
      <c r="D1097" s="218">
        <v>0</v>
      </c>
      <c r="E1097" s="353" t="str">
        <f t="shared" si="71"/>
        <v/>
      </c>
      <c r="F1097" s="187" t="str">
        <f t="shared" si="69"/>
        <v>否</v>
      </c>
      <c r="G1097" s="250" t="str">
        <f t="shared" si="70"/>
        <v>项</v>
      </c>
    </row>
    <row r="1098" ht="36" hidden="1" customHeight="1" spans="1:7">
      <c r="A1098" s="356">
        <v>2160602</v>
      </c>
      <c r="B1098" s="227" t="s">
        <v>139</v>
      </c>
      <c r="C1098" s="218">
        <v>0</v>
      </c>
      <c r="D1098" s="218">
        <v>0</v>
      </c>
      <c r="E1098" s="353" t="str">
        <f t="shared" si="71"/>
        <v/>
      </c>
      <c r="F1098" s="187" t="str">
        <f t="shared" si="69"/>
        <v>否</v>
      </c>
      <c r="G1098" s="250" t="str">
        <f t="shared" si="70"/>
        <v>项</v>
      </c>
    </row>
    <row r="1099" ht="36" hidden="1" customHeight="1" spans="1:7">
      <c r="A1099" s="356">
        <v>2160603</v>
      </c>
      <c r="B1099" s="227" t="s">
        <v>140</v>
      </c>
      <c r="C1099" s="218">
        <v>0</v>
      </c>
      <c r="D1099" s="218">
        <v>0</v>
      </c>
      <c r="E1099" s="353" t="str">
        <f t="shared" si="71"/>
        <v/>
      </c>
      <c r="F1099" s="187" t="str">
        <f t="shared" si="69"/>
        <v>否</v>
      </c>
      <c r="G1099" s="250" t="str">
        <f t="shared" si="70"/>
        <v>项</v>
      </c>
    </row>
    <row r="1100" ht="36" hidden="1" customHeight="1" spans="1:7">
      <c r="A1100" s="356">
        <v>2160607</v>
      </c>
      <c r="B1100" s="227" t="s">
        <v>970</v>
      </c>
      <c r="C1100" s="218">
        <v>0</v>
      </c>
      <c r="D1100" s="218">
        <v>0</v>
      </c>
      <c r="E1100" s="353" t="str">
        <f t="shared" si="71"/>
        <v/>
      </c>
      <c r="F1100" s="187" t="str">
        <f t="shared" si="69"/>
        <v>否</v>
      </c>
      <c r="G1100" s="250" t="str">
        <f t="shared" si="70"/>
        <v>项</v>
      </c>
    </row>
    <row r="1101" ht="36" hidden="1" customHeight="1" spans="1:7">
      <c r="A1101" s="356">
        <v>2160699</v>
      </c>
      <c r="B1101" s="227" t="s">
        <v>971</v>
      </c>
      <c r="C1101" s="218">
        <v>0</v>
      </c>
      <c r="D1101" s="218">
        <v>0</v>
      </c>
      <c r="E1101" s="353" t="str">
        <f t="shared" si="71"/>
        <v/>
      </c>
      <c r="F1101" s="187" t="str">
        <f t="shared" si="69"/>
        <v>否</v>
      </c>
      <c r="G1101" s="250" t="str">
        <f t="shared" si="70"/>
        <v>项</v>
      </c>
    </row>
    <row r="1102" s="248" customFormat="1" ht="36" hidden="1" customHeight="1" spans="1:7">
      <c r="A1102" s="352">
        <v>21699</v>
      </c>
      <c r="B1102" s="211" t="s">
        <v>972</v>
      </c>
      <c r="C1102" s="219">
        <f>SUM(C1103:C1104)</f>
        <v>0</v>
      </c>
      <c r="D1102" s="219">
        <f>SUM(D1103:D1104)</f>
        <v>0</v>
      </c>
      <c r="E1102" s="353" t="str">
        <f t="shared" si="71"/>
        <v/>
      </c>
      <c r="F1102" s="189" t="str">
        <f t="shared" si="69"/>
        <v>否</v>
      </c>
      <c r="G1102" s="248" t="str">
        <f t="shared" si="70"/>
        <v>款</v>
      </c>
    </row>
    <row r="1103" ht="36" hidden="1" customHeight="1" spans="1:7">
      <c r="A1103" s="356">
        <v>2169901</v>
      </c>
      <c r="B1103" s="227" t="s">
        <v>973</v>
      </c>
      <c r="C1103" s="218">
        <v>0</v>
      </c>
      <c r="D1103" s="218">
        <v>0</v>
      </c>
      <c r="E1103" s="353" t="str">
        <f t="shared" si="71"/>
        <v/>
      </c>
      <c r="F1103" s="187" t="str">
        <f t="shared" si="69"/>
        <v>否</v>
      </c>
      <c r="G1103" s="250" t="str">
        <f t="shared" si="70"/>
        <v>项</v>
      </c>
    </row>
    <row r="1104" ht="36" hidden="1" customHeight="1" spans="1:7">
      <c r="A1104" s="356">
        <v>2169999</v>
      </c>
      <c r="B1104" s="227" t="s">
        <v>974</v>
      </c>
      <c r="C1104" s="218">
        <v>0</v>
      </c>
      <c r="D1104" s="218">
        <v>0</v>
      </c>
      <c r="E1104" s="353" t="str">
        <f t="shared" si="71"/>
        <v/>
      </c>
      <c r="F1104" s="187" t="str">
        <f t="shared" si="69"/>
        <v>否</v>
      </c>
      <c r="G1104" s="250" t="str">
        <f t="shared" si="70"/>
        <v>项</v>
      </c>
    </row>
    <row r="1105" s="248" customFormat="1" ht="36" customHeight="1" spans="1:7">
      <c r="A1105" s="352">
        <v>217</v>
      </c>
      <c r="B1105" s="211" t="s">
        <v>107</v>
      </c>
      <c r="C1105" s="213">
        <f>SUM(C1106,C1113,C1123,C1129)</f>
        <v>0</v>
      </c>
      <c r="D1105" s="213">
        <f>SUM(D1106,D1113,D1123,D1129)</f>
        <v>0</v>
      </c>
      <c r="E1105" s="351" t="str">
        <f t="shared" si="71"/>
        <v/>
      </c>
      <c r="F1105" s="189" t="str">
        <f t="shared" ref="F1105:F1136" si="72">IF(LEN(A1105)=3,"是",IF(B1105&lt;&gt;"",IF(SUM(C1105:D1105)&lt;&gt;0,"是","否"),"是"))</f>
        <v>是</v>
      </c>
      <c r="G1105" s="248" t="str">
        <f t="shared" ref="G1105:G1136" si="73">IF(LEN(A1105)=3,"类",IF(LEN(A1105)=5,"款","项"))</f>
        <v>类</v>
      </c>
    </row>
    <row r="1106" s="248" customFormat="1" ht="36" hidden="1" customHeight="1" spans="1:7">
      <c r="A1106" s="352">
        <v>21701</v>
      </c>
      <c r="B1106" s="211" t="s">
        <v>975</v>
      </c>
      <c r="C1106" s="219">
        <f>SUM(C1107:C1112)</f>
        <v>0</v>
      </c>
      <c r="D1106" s="219">
        <f>SUM(D1107:D1112)</f>
        <v>0</v>
      </c>
      <c r="E1106" s="353" t="str">
        <f t="shared" si="71"/>
        <v/>
      </c>
      <c r="F1106" s="189" t="str">
        <f t="shared" si="72"/>
        <v>否</v>
      </c>
      <c r="G1106" s="248" t="str">
        <f t="shared" si="73"/>
        <v>款</v>
      </c>
    </row>
    <row r="1107" ht="36" hidden="1" customHeight="1" spans="1:7">
      <c r="A1107" s="356">
        <v>2170101</v>
      </c>
      <c r="B1107" s="227" t="s">
        <v>138</v>
      </c>
      <c r="C1107" s="218">
        <v>0</v>
      </c>
      <c r="D1107" s="218">
        <v>0</v>
      </c>
      <c r="E1107" s="353" t="str">
        <f t="shared" si="71"/>
        <v/>
      </c>
      <c r="F1107" s="187" t="str">
        <f t="shared" si="72"/>
        <v>否</v>
      </c>
      <c r="G1107" s="250" t="str">
        <f t="shared" si="73"/>
        <v>项</v>
      </c>
    </row>
    <row r="1108" ht="36" hidden="1" customHeight="1" spans="1:7">
      <c r="A1108" s="356">
        <v>2170102</v>
      </c>
      <c r="B1108" s="227" t="s">
        <v>139</v>
      </c>
      <c r="C1108" s="218">
        <v>0</v>
      </c>
      <c r="D1108" s="218">
        <v>0</v>
      </c>
      <c r="E1108" s="353" t="str">
        <f t="shared" si="71"/>
        <v/>
      </c>
      <c r="F1108" s="187" t="str">
        <f t="shared" si="72"/>
        <v>否</v>
      </c>
      <c r="G1108" s="250" t="str">
        <f t="shared" si="73"/>
        <v>项</v>
      </c>
    </row>
    <row r="1109" ht="36" hidden="1" customHeight="1" spans="1:7">
      <c r="A1109" s="356">
        <v>2170103</v>
      </c>
      <c r="B1109" s="227" t="s">
        <v>140</v>
      </c>
      <c r="C1109" s="218">
        <v>0</v>
      </c>
      <c r="D1109" s="218">
        <v>0</v>
      </c>
      <c r="E1109" s="353" t="str">
        <f t="shared" si="71"/>
        <v/>
      </c>
      <c r="F1109" s="187" t="str">
        <f t="shared" si="72"/>
        <v>否</v>
      </c>
      <c r="G1109" s="250" t="str">
        <f t="shared" si="73"/>
        <v>项</v>
      </c>
    </row>
    <row r="1110" ht="36" hidden="1" customHeight="1" spans="1:7">
      <c r="A1110" s="356">
        <v>2170104</v>
      </c>
      <c r="B1110" s="227" t="s">
        <v>976</v>
      </c>
      <c r="C1110" s="218">
        <v>0</v>
      </c>
      <c r="D1110" s="218">
        <v>0</v>
      </c>
      <c r="E1110" s="353" t="str">
        <f t="shared" si="71"/>
        <v/>
      </c>
      <c r="F1110" s="187" t="str">
        <f t="shared" si="72"/>
        <v>否</v>
      </c>
      <c r="G1110" s="250" t="str">
        <f t="shared" si="73"/>
        <v>项</v>
      </c>
    </row>
    <row r="1111" ht="36" hidden="1" customHeight="1" spans="1:7">
      <c r="A1111" s="356">
        <v>2170150</v>
      </c>
      <c r="B1111" s="227" t="s">
        <v>147</v>
      </c>
      <c r="C1111" s="218">
        <v>0</v>
      </c>
      <c r="D1111" s="218">
        <v>0</v>
      </c>
      <c r="E1111" s="353" t="str">
        <f t="shared" si="71"/>
        <v/>
      </c>
      <c r="F1111" s="187" t="str">
        <f t="shared" si="72"/>
        <v>否</v>
      </c>
      <c r="G1111" s="250" t="str">
        <f t="shared" si="73"/>
        <v>项</v>
      </c>
    </row>
    <row r="1112" ht="36" hidden="1" customHeight="1" spans="1:7">
      <c r="A1112" s="356">
        <v>2170199</v>
      </c>
      <c r="B1112" s="227" t="s">
        <v>977</v>
      </c>
      <c r="C1112" s="218">
        <v>0</v>
      </c>
      <c r="D1112" s="218">
        <v>0</v>
      </c>
      <c r="E1112" s="353" t="str">
        <f t="shared" si="71"/>
        <v/>
      </c>
      <c r="F1112" s="187" t="str">
        <f t="shared" si="72"/>
        <v>否</v>
      </c>
      <c r="G1112" s="250" t="str">
        <f t="shared" si="73"/>
        <v>项</v>
      </c>
    </row>
    <row r="1113" s="248" customFormat="1" ht="36" hidden="1" customHeight="1" spans="1:7">
      <c r="A1113" s="368">
        <v>21702</v>
      </c>
      <c r="B1113" s="369" t="s">
        <v>1635</v>
      </c>
      <c r="C1113" s="219">
        <f>SUM(C1114:C1122)</f>
        <v>0</v>
      </c>
      <c r="D1113" s="219">
        <f>SUM(D1114:D1122)</f>
        <v>0</v>
      </c>
      <c r="E1113" s="353" t="str">
        <f t="shared" si="71"/>
        <v/>
      </c>
      <c r="F1113" s="189" t="str">
        <f t="shared" si="72"/>
        <v>否</v>
      </c>
      <c r="G1113" s="248" t="str">
        <f t="shared" si="73"/>
        <v>款</v>
      </c>
    </row>
    <row r="1114" ht="36" hidden="1" customHeight="1" spans="1:7">
      <c r="A1114" s="370">
        <v>2170201</v>
      </c>
      <c r="B1114" s="371" t="s">
        <v>1636</v>
      </c>
      <c r="C1114" s="218">
        <v>0</v>
      </c>
      <c r="D1114" s="218">
        <v>0</v>
      </c>
      <c r="E1114" s="353" t="str">
        <f t="shared" si="71"/>
        <v/>
      </c>
      <c r="F1114" s="187" t="str">
        <f t="shared" si="72"/>
        <v>否</v>
      </c>
      <c r="G1114" s="250" t="str">
        <f t="shared" si="73"/>
        <v>项</v>
      </c>
    </row>
    <row r="1115" ht="36" hidden="1" customHeight="1" spans="1:7">
      <c r="A1115" s="370">
        <v>2170202</v>
      </c>
      <c r="B1115" s="371" t="s">
        <v>1637</v>
      </c>
      <c r="C1115" s="218">
        <v>0</v>
      </c>
      <c r="D1115" s="218">
        <v>0</v>
      </c>
      <c r="E1115" s="353" t="str">
        <f t="shared" si="71"/>
        <v/>
      </c>
      <c r="F1115" s="187" t="str">
        <f t="shared" si="72"/>
        <v>否</v>
      </c>
      <c r="G1115" s="250" t="str">
        <f t="shared" si="73"/>
        <v>项</v>
      </c>
    </row>
    <row r="1116" ht="36" hidden="1" customHeight="1" spans="1:7">
      <c r="A1116" s="370">
        <v>2170203</v>
      </c>
      <c r="B1116" s="371" t="s">
        <v>1638</v>
      </c>
      <c r="C1116" s="218">
        <v>0</v>
      </c>
      <c r="D1116" s="218">
        <v>0</v>
      </c>
      <c r="E1116" s="353" t="str">
        <f t="shared" si="71"/>
        <v/>
      </c>
      <c r="F1116" s="187" t="str">
        <f t="shared" si="72"/>
        <v>否</v>
      </c>
      <c r="G1116" s="250" t="str">
        <f t="shared" si="73"/>
        <v>项</v>
      </c>
    </row>
    <row r="1117" ht="36" hidden="1" customHeight="1" spans="1:7">
      <c r="A1117" s="370">
        <v>2170204</v>
      </c>
      <c r="B1117" s="371" t="s">
        <v>1639</v>
      </c>
      <c r="C1117" s="218">
        <v>0</v>
      </c>
      <c r="D1117" s="218">
        <v>0</v>
      </c>
      <c r="E1117" s="353" t="str">
        <f t="shared" si="71"/>
        <v/>
      </c>
      <c r="F1117" s="187" t="str">
        <f t="shared" si="72"/>
        <v>否</v>
      </c>
      <c r="G1117" s="250" t="str">
        <f t="shared" si="73"/>
        <v>项</v>
      </c>
    </row>
    <row r="1118" ht="36" hidden="1" customHeight="1" spans="1:7">
      <c r="A1118" s="370">
        <v>2170205</v>
      </c>
      <c r="B1118" s="371" t="s">
        <v>1640</v>
      </c>
      <c r="C1118" s="218">
        <v>0</v>
      </c>
      <c r="D1118" s="218">
        <v>0</v>
      </c>
      <c r="E1118" s="353" t="str">
        <f t="shared" si="71"/>
        <v/>
      </c>
      <c r="F1118" s="187" t="str">
        <f t="shared" si="72"/>
        <v>否</v>
      </c>
      <c r="G1118" s="250" t="str">
        <f t="shared" si="73"/>
        <v>项</v>
      </c>
    </row>
    <row r="1119" ht="36" hidden="1" customHeight="1" spans="1:7">
      <c r="A1119" s="370">
        <v>2170206</v>
      </c>
      <c r="B1119" s="371" t="s">
        <v>1641</v>
      </c>
      <c r="C1119" s="218">
        <v>0</v>
      </c>
      <c r="D1119" s="218">
        <v>0</v>
      </c>
      <c r="E1119" s="353" t="str">
        <f t="shared" si="71"/>
        <v/>
      </c>
      <c r="F1119" s="187" t="str">
        <f t="shared" si="72"/>
        <v>否</v>
      </c>
      <c r="G1119" s="250" t="str">
        <f t="shared" si="73"/>
        <v>项</v>
      </c>
    </row>
    <row r="1120" ht="36" hidden="1" customHeight="1" spans="1:7">
      <c r="A1120" s="370">
        <v>2170207</v>
      </c>
      <c r="B1120" s="371" t="s">
        <v>1642</v>
      </c>
      <c r="C1120" s="218">
        <v>0</v>
      </c>
      <c r="D1120" s="218">
        <v>0</v>
      </c>
      <c r="E1120" s="353" t="str">
        <f t="shared" si="71"/>
        <v/>
      </c>
      <c r="F1120" s="187" t="str">
        <f t="shared" si="72"/>
        <v>否</v>
      </c>
      <c r="G1120" s="250" t="str">
        <f t="shared" si="73"/>
        <v>项</v>
      </c>
    </row>
    <row r="1121" ht="36" hidden="1" customHeight="1" spans="1:7">
      <c r="A1121" s="370">
        <v>2170208</v>
      </c>
      <c r="B1121" s="371" t="s">
        <v>1643</v>
      </c>
      <c r="C1121" s="218">
        <v>0</v>
      </c>
      <c r="D1121" s="218">
        <v>0</v>
      </c>
      <c r="E1121" s="353" t="str">
        <f t="shared" si="71"/>
        <v/>
      </c>
      <c r="F1121" s="187" t="str">
        <f t="shared" si="72"/>
        <v>否</v>
      </c>
      <c r="G1121" s="250" t="str">
        <f t="shared" si="73"/>
        <v>项</v>
      </c>
    </row>
    <row r="1122" ht="36" hidden="1" customHeight="1" spans="1:7">
      <c r="A1122" s="370">
        <v>2170299</v>
      </c>
      <c r="B1122" s="371" t="s">
        <v>1644</v>
      </c>
      <c r="C1122" s="218">
        <v>0</v>
      </c>
      <c r="D1122" s="218">
        <v>0</v>
      </c>
      <c r="E1122" s="353" t="str">
        <f t="shared" si="71"/>
        <v/>
      </c>
      <c r="F1122" s="187" t="str">
        <f t="shared" si="72"/>
        <v>否</v>
      </c>
      <c r="G1122" s="250" t="str">
        <f t="shared" si="73"/>
        <v>项</v>
      </c>
    </row>
    <row r="1123" s="248" customFormat="1" ht="36" hidden="1" customHeight="1" spans="1:7">
      <c r="A1123" s="352">
        <v>21703</v>
      </c>
      <c r="B1123" s="211" t="s">
        <v>988</v>
      </c>
      <c r="C1123" s="219">
        <f>SUM(C1124:C1128)</f>
        <v>0</v>
      </c>
      <c r="D1123" s="219">
        <f>SUM(D1124:D1128)</f>
        <v>0</v>
      </c>
      <c r="E1123" s="353" t="str">
        <f t="shared" si="71"/>
        <v/>
      </c>
      <c r="F1123" s="189" t="str">
        <f t="shared" si="72"/>
        <v>否</v>
      </c>
      <c r="G1123" s="248" t="str">
        <f t="shared" si="73"/>
        <v>款</v>
      </c>
    </row>
    <row r="1124" ht="36" hidden="1" customHeight="1" spans="1:7">
      <c r="A1124" s="356">
        <v>2170301</v>
      </c>
      <c r="B1124" s="227" t="s">
        <v>989</v>
      </c>
      <c r="C1124" s="218">
        <v>0</v>
      </c>
      <c r="D1124" s="218">
        <v>0</v>
      </c>
      <c r="E1124" s="353" t="str">
        <f t="shared" si="71"/>
        <v/>
      </c>
      <c r="F1124" s="187" t="str">
        <f t="shared" si="72"/>
        <v>否</v>
      </c>
      <c r="G1124" s="250" t="str">
        <f t="shared" si="73"/>
        <v>项</v>
      </c>
    </row>
    <row r="1125" ht="36" hidden="1" customHeight="1" spans="1:7">
      <c r="A1125" s="356">
        <v>2170302</v>
      </c>
      <c r="B1125" s="227" t="s">
        <v>990</v>
      </c>
      <c r="C1125" s="218">
        <v>0</v>
      </c>
      <c r="D1125" s="218">
        <v>0</v>
      </c>
      <c r="E1125" s="353" t="str">
        <f t="shared" si="71"/>
        <v/>
      </c>
      <c r="F1125" s="187" t="str">
        <f t="shared" si="72"/>
        <v>否</v>
      </c>
      <c r="G1125" s="250" t="str">
        <f t="shared" si="73"/>
        <v>项</v>
      </c>
    </row>
    <row r="1126" ht="36" hidden="1" customHeight="1" spans="1:7">
      <c r="A1126" s="356">
        <v>2170303</v>
      </c>
      <c r="B1126" s="227" t="s">
        <v>991</v>
      </c>
      <c r="C1126" s="218">
        <v>0</v>
      </c>
      <c r="D1126" s="218">
        <v>0</v>
      </c>
      <c r="E1126" s="353" t="str">
        <f t="shared" si="71"/>
        <v/>
      </c>
      <c r="F1126" s="187" t="str">
        <f t="shared" si="72"/>
        <v>否</v>
      </c>
      <c r="G1126" s="250" t="str">
        <f t="shared" si="73"/>
        <v>项</v>
      </c>
    </row>
    <row r="1127" ht="36" hidden="1" customHeight="1" spans="1:7">
      <c r="A1127" s="356">
        <v>2170304</v>
      </c>
      <c r="B1127" s="227" t="s">
        <v>992</v>
      </c>
      <c r="C1127" s="218">
        <v>0</v>
      </c>
      <c r="D1127" s="218">
        <v>0</v>
      </c>
      <c r="E1127" s="353" t="str">
        <f t="shared" si="71"/>
        <v/>
      </c>
      <c r="F1127" s="187" t="str">
        <f t="shared" si="72"/>
        <v>否</v>
      </c>
      <c r="G1127" s="250" t="str">
        <f t="shared" si="73"/>
        <v>项</v>
      </c>
    </row>
    <row r="1128" ht="36" hidden="1" customHeight="1" spans="1:7">
      <c r="A1128" s="356">
        <v>2170399</v>
      </c>
      <c r="B1128" s="227" t="s">
        <v>993</v>
      </c>
      <c r="C1128" s="218">
        <v>0</v>
      </c>
      <c r="D1128" s="218">
        <v>0</v>
      </c>
      <c r="E1128" s="353" t="str">
        <f t="shared" si="71"/>
        <v/>
      </c>
      <c r="F1128" s="187" t="str">
        <f t="shared" si="72"/>
        <v>否</v>
      </c>
      <c r="G1128" s="250" t="str">
        <f t="shared" si="73"/>
        <v>项</v>
      </c>
    </row>
    <row r="1129" s="248" customFormat="1" ht="36" hidden="1" customHeight="1" spans="1:7">
      <c r="A1129" s="352">
        <v>21799</v>
      </c>
      <c r="B1129" s="211" t="s">
        <v>997</v>
      </c>
      <c r="C1129" s="219">
        <f>C1130+C1131</f>
        <v>0</v>
      </c>
      <c r="D1129" s="219"/>
      <c r="E1129" s="353" t="str">
        <f t="shared" si="71"/>
        <v/>
      </c>
      <c r="F1129" s="189" t="str">
        <f t="shared" si="72"/>
        <v>否</v>
      </c>
      <c r="G1129" s="248" t="str">
        <f t="shared" si="73"/>
        <v>款</v>
      </c>
    </row>
    <row r="1130" ht="36" hidden="1" customHeight="1" spans="1:7">
      <c r="A1130" s="360">
        <v>2179902</v>
      </c>
      <c r="B1130" s="227" t="s">
        <v>998</v>
      </c>
      <c r="C1130" s="218">
        <v>0</v>
      </c>
      <c r="D1130" s="218">
        <v>0</v>
      </c>
      <c r="E1130" s="353" t="str">
        <f t="shared" si="71"/>
        <v/>
      </c>
      <c r="F1130" s="187" t="str">
        <f t="shared" si="72"/>
        <v>否</v>
      </c>
      <c r="G1130" s="250" t="str">
        <f t="shared" si="73"/>
        <v>项</v>
      </c>
    </row>
    <row r="1131" ht="36" hidden="1" customHeight="1" spans="1:7">
      <c r="A1131" s="360">
        <v>2179999</v>
      </c>
      <c r="B1131" s="227" t="s">
        <v>993</v>
      </c>
      <c r="C1131" s="218">
        <v>0</v>
      </c>
      <c r="D1131" s="218">
        <v>0</v>
      </c>
      <c r="E1131" s="353" t="str">
        <f t="shared" si="71"/>
        <v/>
      </c>
      <c r="F1131" s="187" t="str">
        <f t="shared" si="72"/>
        <v>否</v>
      </c>
      <c r="G1131" s="250" t="str">
        <f t="shared" si="73"/>
        <v>项</v>
      </c>
    </row>
    <row r="1132" s="248" customFormat="1" ht="36" customHeight="1" spans="1:7">
      <c r="A1132" s="352">
        <v>219</v>
      </c>
      <c r="B1132" s="211" t="s">
        <v>109</v>
      </c>
      <c r="C1132" s="213">
        <f>SUM(C1133,C1134,C1135,C1136,C1137,C1138,C1139,C1140,C1141)</f>
        <v>0</v>
      </c>
      <c r="D1132" s="213">
        <f>SUM(D1133,D1134,D1135,D1136,D1137,D1138,D1139,D1140,D1141)</f>
        <v>0</v>
      </c>
      <c r="E1132" s="351" t="str">
        <f t="shared" si="71"/>
        <v/>
      </c>
      <c r="F1132" s="189" t="str">
        <f t="shared" si="72"/>
        <v>是</v>
      </c>
      <c r="G1132" s="248" t="str">
        <f t="shared" si="73"/>
        <v>类</v>
      </c>
    </row>
    <row r="1133" s="248" customFormat="1" ht="36" hidden="1" customHeight="1" spans="1:7">
      <c r="A1133" s="352">
        <v>21901</v>
      </c>
      <c r="B1133" s="211" t="s">
        <v>1000</v>
      </c>
      <c r="C1133" s="219"/>
      <c r="D1133" s="219"/>
      <c r="E1133" s="353" t="str">
        <f t="shared" si="71"/>
        <v/>
      </c>
      <c r="F1133" s="189" t="str">
        <f t="shared" si="72"/>
        <v>否</v>
      </c>
      <c r="G1133" s="248" t="str">
        <f t="shared" si="73"/>
        <v>款</v>
      </c>
    </row>
    <row r="1134" s="248" customFormat="1" ht="36" hidden="1" customHeight="1" spans="1:7">
      <c r="A1134" s="352">
        <v>21902</v>
      </c>
      <c r="B1134" s="211" t="s">
        <v>1001</v>
      </c>
      <c r="C1134" s="219"/>
      <c r="D1134" s="219"/>
      <c r="E1134" s="353" t="str">
        <f t="shared" si="71"/>
        <v/>
      </c>
      <c r="F1134" s="189" t="str">
        <f t="shared" si="72"/>
        <v>否</v>
      </c>
      <c r="G1134" s="248" t="str">
        <f t="shared" si="73"/>
        <v>款</v>
      </c>
    </row>
    <row r="1135" s="248" customFormat="1" ht="36" hidden="1" customHeight="1" spans="1:7">
      <c r="A1135" s="352">
        <v>21903</v>
      </c>
      <c r="B1135" s="225" t="s">
        <v>1645</v>
      </c>
      <c r="C1135" s="219"/>
      <c r="D1135" s="219"/>
      <c r="E1135" s="353" t="str">
        <f t="shared" si="71"/>
        <v/>
      </c>
      <c r="F1135" s="189" t="str">
        <f t="shared" si="72"/>
        <v>否</v>
      </c>
      <c r="G1135" s="248" t="str">
        <f t="shared" si="73"/>
        <v>款</v>
      </c>
    </row>
    <row r="1136" s="248" customFormat="1" ht="36" hidden="1" customHeight="1" spans="1:7">
      <c r="A1136" s="352">
        <v>21904</v>
      </c>
      <c r="B1136" s="225" t="s">
        <v>1646</v>
      </c>
      <c r="C1136" s="219"/>
      <c r="D1136" s="219"/>
      <c r="E1136" s="353" t="str">
        <f t="shared" si="71"/>
        <v/>
      </c>
      <c r="F1136" s="189" t="str">
        <f t="shared" si="72"/>
        <v>否</v>
      </c>
      <c r="G1136" s="248" t="str">
        <f t="shared" si="73"/>
        <v>款</v>
      </c>
    </row>
    <row r="1137" s="248" customFormat="1" ht="36" hidden="1" customHeight="1" spans="1:7">
      <c r="A1137" s="352">
        <v>21905</v>
      </c>
      <c r="B1137" s="211" t="s">
        <v>1004</v>
      </c>
      <c r="C1137" s="219"/>
      <c r="D1137" s="219"/>
      <c r="E1137" s="353" t="str">
        <f t="shared" si="71"/>
        <v/>
      </c>
      <c r="F1137" s="189" t="str">
        <f t="shared" ref="F1137:F1186" si="74">IF(LEN(A1137)=3,"是",IF(B1137&lt;&gt;"",IF(SUM(C1137:D1137)&lt;&gt;0,"是","否"),"是"))</f>
        <v>否</v>
      </c>
      <c r="G1137" s="248" t="str">
        <f t="shared" ref="G1137:G1186" si="75">IF(LEN(A1137)=3,"类",IF(LEN(A1137)=5,"款","项"))</f>
        <v>款</v>
      </c>
    </row>
    <row r="1138" s="248" customFormat="1" ht="36" hidden="1" customHeight="1" spans="1:7">
      <c r="A1138" s="352">
        <v>21906</v>
      </c>
      <c r="B1138" s="372" t="s">
        <v>1647</v>
      </c>
      <c r="C1138" s="219"/>
      <c r="D1138" s="219"/>
      <c r="E1138" s="353" t="str">
        <f t="shared" si="71"/>
        <v/>
      </c>
      <c r="F1138" s="189" t="str">
        <f t="shared" si="74"/>
        <v>否</v>
      </c>
      <c r="G1138" s="248" t="str">
        <f t="shared" si="75"/>
        <v>款</v>
      </c>
    </row>
    <row r="1139" s="248" customFormat="1" ht="36" hidden="1" customHeight="1" spans="1:7">
      <c r="A1139" s="352">
        <v>21907</v>
      </c>
      <c r="B1139" s="211" t="s">
        <v>1006</v>
      </c>
      <c r="C1139" s="219"/>
      <c r="D1139" s="219"/>
      <c r="E1139" s="353" t="str">
        <f t="shared" si="71"/>
        <v/>
      </c>
      <c r="F1139" s="189" t="str">
        <f t="shared" si="74"/>
        <v>否</v>
      </c>
      <c r="G1139" s="248" t="str">
        <f t="shared" si="75"/>
        <v>款</v>
      </c>
    </row>
    <row r="1140" s="248" customFormat="1" ht="36" hidden="1" customHeight="1" spans="1:7">
      <c r="A1140" s="352">
        <v>21908</v>
      </c>
      <c r="B1140" s="211" t="s">
        <v>1007</v>
      </c>
      <c r="C1140" s="219"/>
      <c r="D1140" s="219"/>
      <c r="E1140" s="353" t="str">
        <f t="shared" si="71"/>
        <v/>
      </c>
      <c r="F1140" s="189" t="str">
        <f t="shared" si="74"/>
        <v>否</v>
      </c>
      <c r="G1140" s="248" t="str">
        <f t="shared" si="75"/>
        <v>款</v>
      </c>
    </row>
    <row r="1141" s="248" customFormat="1" ht="36" hidden="1" customHeight="1" spans="1:7">
      <c r="A1141" s="352">
        <v>21999</v>
      </c>
      <c r="B1141" s="211" t="s">
        <v>1008</v>
      </c>
      <c r="C1141" s="219"/>
      <c r="D1141" s="219"/>
      <c r="E1141" s="353" t="str">
        <f t="shared" si="71"/>
        <v/>
      </c>
      <c r="F1141" s="189" t="str">
        <f t="shared" si="74"/>
        <v>否</v>
      </c>
      <c r="G1141" s="248" t="str">
        <f t="shared" si="75"/>
        <v>款</v>
      </c>
    </row>
    <row r="1142" s="248" customFormat="1" ht="36" customHeight="1" spans="1:7">
      <c r="A1142" s="352">
        <v>220</v>
      </c>
      <c r="B1142" s="211" t="s">
        <v>111</v>
      </c>
      <c r="C1142" s="213">
        <f>SUM(C1143,C1170,C1185)</f>
        <v>1043</v>
      </c>
      <c r="D1142" s="213">
        <f>SUM(D1143,D1170,D1185)</f>
        <v>1007</v>
      </c>
      <c r="E1142" s="351">
        <f t="shared" si="71"/>
        <v>-0.035</v>
      </c>
      <c r="F1142" s="189" t="str">
        <f t="shared" si="74"/>
        <v>是</v>
      </c>
      <c r="G1142" s="248" t="str">
        <f t="shared" si="75"/>
        <v>类</v>
      </c>
    </row>
    <row r="1143" s="248" customFormat="1" ht="36" customHeight="1" spans="1:7">
      <c r="A1143" s="352">
        <v>22001</v>
      </c>
      <c r="B1143" s="211" t="s">
        <v>1009</v>
      </c>
      <c r="C1143" s="219">
        <f>SUM(C1144:C1169)</f>
        <v>979</v>
      </c>
      <c r="D1143" s="219">
        <f>SUM(D1144:D1169)</f>
        <v>941</v>
      </c>
      <c r="E1143" s="353">
        <f t="shared" si="71"/>
        <v>-0.039</v>
      </c>
      <c r="F1143" s="189" t="str">
        <f t="shared" si="74"/>
        <v>是</v>
      </c>
      <c r="G1143" s="248" t="str">
        <f t="shared" si="75"/>
        <v>款</v>
      </c>
    </row>
    <row r="1144" ht="36" customHeight="1" spans="1:7">
      <c r="A1144" s="356">
        <v>2200101</v>
      </c>
      <c r="B1144" s="227" t="s">
        <v>138</v>
      </c>
      <c r="C1144" s="218">
        <v>979</v>
      </c>
      <c r="D1144" s="218">
        <v>941</v>
      </c>
      <c r="E1144" s="353">
        <f t="shared" si="71"/>
        <v>-0.039</v>
      </c>
      <c r="F1144" s="187" t="str">
        <f t="shared" si="74"/>
        <v>是</v>
      </c>
      <c r="G1144" s="250" t="str">
        <f t="shared" si="75"/>
        <v>项</v>
      </c>
    </row>
    <row r="1145" ht="36" hidden="1" customHeight="1" spans="1:7">
      <c r="A1145" s="356">
        <v>2200102</v>
      </c>
      <c r="B1145" s="227" t="s">
        <v>139</v>
      </c>
      <c r="C1145" s="218">
        <v>0</v>
      </c>
      <c r="D1145" s="218">
        <v>0</v>
      </c>
      <c r="E1145" s="353" t="str">
        <f t="shared" si="71"/>
        <v/>
      </c>
      <c r="F1145" s="187" t="str">
        <f t="shared" si="74"/>
        <v>否</v>
      </c>
      <c r="G1145" s="250" t="str">
        <f t="shared" si="75"/>
        <v>项</v>
      </c>
    </row>
    <row r="1146" ht="36" hidden="1" customHeight="1" spans="1:7">
      <c r="A1146" s="356">
        <v>2200103</v>
      </c>
      <c r="B1146" s="227" t="s">
        <v>140</v>
      </c>
      <c r="C1146" s="218">
        <v>0</v>
      </c>
      <c r="D1146" s="218">
        <v>0</v>
      </c>
      <c r="E1146" s="353" t="str">
        <f t="shared" si="71"/>
        <v/>
      </c>
      <c r="F1146" s="187" t="str">
        <f t="shared" si="74"/>
        <v>否</v>
      </c>
      <c r="G1146" s="250" t="str">
        <f t="shared" si="75"/>
        <v>项</v>
      </c>
    </row>
    <row r="1147" ht="36" hidden="1" customHeight="1" spans="1:7">
      <c r="A1147" s="356">
        <v>2200104</v>
      </c>
      <c r="B1147" s="227" t="s">
        <v>1010</v>
      </c>
      <c r="C1147" s="218">
        <v>0</v>
      </c>
      <c r="D1147" s="218">
        <v>0</v>
      </c>
      <c r="E1147" s="353" t="str">
        <f t="shared" si="71"/>
        <v/>
      </c>
      <c r="F1147" s="187" t="str">
        <f t="shared" si="74"/>
        <v>否</v>
      </c>
      <c r="G1147" s="250" t="str">
        <f t="shared" si="75"/>
        <v>项</v>
      </c>
    </row>
    <row r="1148" ht="36" hidden="1" customHeight="1" spans="1:7">
      <c r="A1148" s="356">
        <v>2200106</v>
      </c>
      <c r="B1148" s="227" t="s">
        <v>1011</v>
      </c>
      <c r="C1148" s="218">
        <v>0</v>
      </c>
      <c r="D1148" s="218">
        <v>0</v>
      </c>
      <c r="E1148" s="353" t="str">
        <f t="shared" si="71"/>
        <v/>
      </c>
      <c r="F1148" s="187" t="str">
        <f t="shared" si="74"/>
        <v>否</v>
      </c>
      <c r="G1148" s="250" t="str">
        <f t="shared" si="75"/>
        <v>项</v>
      </c>
    </row>
    <row r="1149" ht="36" hidden="1" customHeight="1" spans="1:7">
      <c r="A1149" s="356">
        <v>2200107</v>
      </c>
      <c r="B1149" s="227" t="s">
        <v>1012</v>
      </c>
      <c r="C1149" s="218">
        <v>0</v>
      </c>
      <c r="D1149" s="218">
        <v>0</v>
      </c>
      <c r="E1149" s="353" t="str">
        <f t="shared" si="71"/>
        <v/>
      </c>
      <c r="F1149" s="187" t="str">
        <f t="shared" si="74"/>
        <v>否</v>
      </c>
      <c r="G1149" s="250" t="str">
        <f t="shared" si="75"/>
        <v>项</v>
      </c>
    </row>
    <row r="1150" ht="36" hidden="1" customHeight="1" spans="1:7">
      <c r="A1150" s="356">
        <v>2200108</v>
      </c>
      <c r="B1150" s="227" t="s">
        <v>1013</v>
      </c>
      <c r="C1150" s="218">
        <v>0</v>
      </c>
      <c r="D1150" s="218">
        <v>0</v>
      </c>
      <c r="E1150" s="353" t="str">
        <f t="shared" si="71"/>
        <v/>
      </c>
      <c r="F1150" s="187" t="str">
        <f t="shared" si="74"/>
        <v>否</v>
      </c>
      <c r="G1150" s="250" t="str">
        <f t="shared" si="75"/>
        <v>项</v>
      </c>
    </row>
    <row r="1151" ht="36" hidden="1" customHeight="1" spans="1:7">
      <c r="A1151" s="356">
        <v>2200109</v>
      </c>
      <c r="B1151" s="227" t="s">
        <v>1014</v>
      </c>
      <c r="C1151" s="218">
        <v>0</v>
      </c>
      <c r="D1151" s="218">
        <v>0</v>
      </c>
      <c r="E1151" s="353" t="str">
        <f t="shared" si="71"/>
        <v/>
      </c>
      <c r="F1151" s="187" t="str">
        <f t="shared" si="74"/>
        <v>否</v>
      </c>
      <c r="G1151" s="250" t="str">
        <f t="shared" si="75"/>
        <v>项</v>
      </c>
    </row>
    <row r="1152" ht="36" hidden="1" customHeight="1" spans="1:7">
      <c r="A1152" s="356">
        <v>2200112</v>
      </c>
      <c r="B1152" s="227" t="s">
        <v>1015</v>
      </c>
      <c r="C1152" s="218">
        <v>0</v>
      </c>
      <c r="D1152" s="218">
        <v>0</v>
      </c>
      <c r="E1152" s="353" t="str">
        <f t="shared" si="71"/>
        <v/>
      </c>
      <c r="F1152" s="187" t="str">
        <f t="shared" si="74"/>
        <v>否</v>
      </c>
      <c r="G1152" s="250" t="str">
        <f t="shared" si="75"/>
        <v>项</v>
      </c>
    </row>
    <row r="1153" ht="36" hidden="1" customHeight="1" spans="1:7">
      <c r="A1153" s="356">
        <v>2200113</v>
      </c>
      <c r="B1153" s="227" t="s">
        <v>1016</v>
      </c>
      <c r="C1153" s="218">
        <v>0</v>
      </c>
      <c r="D1153" s="218">
        <v>0</v>
      </c>
      <c r="E1153" s="353" t="str">
        <f t="shared" si="71"/>
        <v/>
      </c>
      <c r="F1153" s="187" t="str">
        <f t="shared" si="74"/>
        <v>否</v>
      </c>
      <c r="G1153" s="250" t="str">
        <f t="shared" si="75"/>
        <v>项</v>
      </c>
    </row>
    <row r="1154" ht="36" hidden="1" customHeight="1" spans="1:7">
      <c r="A1154" s="356">
        <v>2200114</v>
      </c>
      <c r="B1154" s="227" t="s">
        <v>1017</v>
      </c>
      <c r="C1154" s="218">
        <v>0</v>
      </c>
      <c r="D1154" s="218">
        <v>0</v>
      </c>
      <c r="E1154" s="353" t="str">
        <f t="shared" si="71"/>
        <v/>
      </c>
      <c r="F1154" s="187" t="str">
        <f t="shared" si="74"/>
        <v>否</v>
      </c>
      <c r="G1154" s="250" t="str">
        <f t="shared" si="75"/>
        <v>项</v>
      </c>
    </row>
    <row r="1155" ht="36" hidden="1" customHeight="1" spans="1:7">
      <c r="A1155" s="356">
        <v>2200115</v>
      </c>
      <c r="B1155" s="227" t="s">
        <v>1018</v>
      </c>
      <c r="C1155" s="218">
        <v>0</v>
      </c>
      <c r="D1155" s="218">
        <v>0</v>
      </c>
      <c r="E1155" s="353" t="str">
        <f t="shared" si="71"/>
        <v/>
      </c>
      <c r="F1155" s="187" t="str">
        <f t="shared" si="74"/>
        <v>否</v>
      </c>
      <c r="G1155" s="250" t="str">
        <f t="shared" si="75"/>
        <v>项</v>
      </c>
    </row>
    <row r="1156" ht="36" hidden="1" customHeight="1" spans="1:7">
      <c r="A1156" s="356">
        <v>2200116</v>
      </c>
      <c r="B1156" s="227" t="s">
        <v>1019</v>
      </c>
      <c r="C1156" s="218">
        <v>0</v>
      </c>
      <c r="D1156" s="218">
        <v>0</v>
      </c>
      <c r="E1156" s="353" t="str">
        <f t="shared" si="71"/>
        <v/>
      </c>
      <c r="F1156" s="187" t="str">
        <f t="shared" si="74"/>
        <v>否</v>
      </c>
      <c r="G1156" s="250" t="str">
        <f t="shared" si="75"/>
        <v>项</v>
      </c>
    </row>
    <row r="1157" ht="36" hidden="1" customHeight="1" spans="1:7">
      <c r="A1157" s="356">
        <v>2200119</v>
      </c>
      <c r="B1157" s="227" t="s">
        <v>1648</v>
      </c>
      <c r="C1157" s="218">
        <v>0</v>
      </c>
      <c r="D1157" s="218">
        <v>0</v>
      </c>
      <c r="E1157" s="353" t="str">
        <f t="shared" ref="E1157:E1220" si="76">IF(C1157&lt;&gt;0,D1157/C1157-1,"")</f>
        <v/>
      </c>
      <c r="F1157" s="187" t="str">
        <f t="shared" si="74"/>
        <v>否</v>
      </c>
      <c r="G1157" s="250" t="str">
        <f t="shared" si="75"/>
        <v>项</v>
      </c>
    </row>
    <row r="1158" ht="36" hidden="1" customHeight="1" spans="1:7">
      <c r="A1158" s="356">
        <v>2200120</v>
      </c>
      <c r="B1158" s="227" t="s">
        <v>1021</v>
      </c>
      <c r="C1158" s="218">
        <v>0</v>
      </c>
      <c r="D1158" s="218">
        <v>0</v>
      </c>
      <c r="E1158" s="353" t="str">
        <f t="shared" si="76"/>
        <v/>
      </c>
      <c r="F1158" s="187" t="str">
        <f t="shared" si="74"/>
        <v>否</v>
      </c>
      <c r="G1158" s="250" t="str">
        <f t="shared" si="75"/>
        <v>项</v>
      </c>
    </row>
    <row r="1159" ht="36" hidden="1" customHeight="1" spans="1:7">
      <c r="A1159" s="356">
        <v>2200121</v>
      </c>
      <c r="B1159" s="227" t="s">
        <v>1022</v>
      </c>
      <c r="C1159" s="218">
        <v>0</v>
      </c>
      <c r="D1159" s="218">
        <v>0</v>
      </c>
      <c r="E1159" s="353" t="str">
        <f t="shared" si="76"/>
        <v/>
      </c>
      <c r="F1159" s="187" t="str">
        <f t="shared" si="74"/>
        <v>否</v>
      </c>
      <c r="G1159" s="250" t="str">
        <f t="shared" si="75"/>
        <v>项</v>
      </c>
    </row>
    <row r="1160" ht="36" hidden="1" customHeight="1" spans="1:7">
      <c r="A1160" s="356">
        <v>2200122</v>
      </c>
      <c r="B1160" s="227" t="s">
        <v>1023</v>
      </c>
      <c r="C1160" s="218">
        <v>0</v>
      </c>
      <c r="D1160" s="218">
        <v>0</v>
      </c>
      <c r="E1160" s="353" t="str">
        <f t="shared" si="76"/>
        <v/>
      </c>
      <c r="F1160" s="187" t="str">
        <f t="shared" si="74"/>
        <v>否</v>
      </c>
      <c r="G1160" s="250" t="str">
        <f t="shared" si="75"/>
        <v>项</v>
      </c>
    </row>
    <row r="1161" ht="36" hidden="1" customHeight="1" spans="1:7">
      <c r="A1161" s="356">
        <v>2200123</v>
      </c>
      <c r="B1161" s="227" t="s">
        <v>1024</v>
      </c>
      <c r="C1161" s="218">
        <v>0</v>
      </c>
      <c r="D1161" s="218">
        <v>0</v>
      </c>
      <c r="E1161" s="353" t="str">
        <f t="shared" si="76"/>
        <v/>
      </c>
      <c r="F1161" s="187" t="str">
        <f t="shared" si="74"/>
        <v>否</v>
      </c>
      <c r="G1161" s="250" t="str">
        <f t="shared" si="75"/>
        <v>项</v>
      </c>
    </row>
    <row r="1162" ht="36" hidden="1" customHeight="1" spans="1:7">
      <c r="A1162" s="356">
        <v>2200124</v>
      </c>
      <c r="B1162" s="227" t="s">
        <v>1025</v>
      </c>
      <c r="C1162" s="218">
        <v>0</v>
      </c>
      <c r="D1162" s="218">
        <v>0</v>
      </c>
      <c r="E1162" s="353" t="str">
        <f t="shared" si="76"/>
        <v/>
      </c>
      <c r="F1162" s="187" t="str">
        <f t="shared" si="74"/>
        <v>否</v>
      </c>
      <c r="G1162" s="250" t="str">
        <f t="shared" si="75"/>
        <v>项</v>
      </c>
    </row>
    <row r="1163" ht="36" hidden="1" customHeight="1" spans="1:7">
      <c r="A1163" s="356">
        <v>2200125</v>
      </c>
      <c r="B1163" s="227" t="s">
        <v>1026</v>
      </c>
      <c r="C1163" s="218">
        <v>0</v>
      </c>
      <c r="D1163" s="218">
        <v>0</v>
      </c>
      <c r="E1163" s="353" t="str">
        <f t="shared" si="76"/>
        <v/>
      </c>
      <c r="F1163" s="187" t="str">
        <f t="shared" si="74"/>
        <v>否</v>
      </c>
      <c r="G1163" s="250" t="str">
        <f t="shared" si="75"/>
        <v>项</v>
      </c>
    </row>
    <row r="1164" ht="36" hidden="1" customHeight="1" spans="1:7">
      <c r="A1164" s="356">
        <v>2200126</v>
      </c>
      <c r="B1164" s="227" t="s">
        <v>1027</v>
      </c>
      <c r="C1164" s="218">
        <v>0</v>
      </c>
      <c r="D1164" s="218">
        <v>0</v>
      </c>
      <c r="E1164" s="353" t="str">
        <f t="shared" si="76"/>
        <v/>
      </c>
      <c r="F1164" s="187" t="str">
        <f t="shared" si="74"/>
        <v>否</v>
      </c>
      <c r="G1164" s="250" t="str">
        <f t="shared" si="75"/>
        <v>项</v>
      </c>
    </row>
    <row r="1165" ht="36" hidden="1" customHeight="1" spans="1:7">
      <c r="A1165" s="356">
        <v>2200127</v>
      </c>
      <c r="B1165" s="227" t="s">
        <v>1028</v>
      </c>
      <c r="C1165" s="218">
        <v>0</v>
      </c>
      <c r="D1165" s="218">
        <v>0</v>
      </c>
      <c r="E1165" s="353" t="str">
        <f t="shared" si="76"/>
        <v/>
      </c>
      <c r="F1165" s="187" t="str">
        <f t="shared" si="74"/>
        <v>否</v>
      </c>
      <c r="G1165" s="250" t="str">
        <f t="shared" si="75"/>
        <v>项</v>
      </c>
    </row>
    <row r="1166" ht="36" hidden="1" customHeight="1" spans="1:7">
      <c r="A1166" s="356">
        <v>2200128</v>
      </c>
      <c r="B1166" s="227" t="s">
        <v>1029</v>
      </c>
      <c r="C1166" s="218">
        <v>0</v>
      </c>
      <c r="D1166" s="218">
        <v>0</v>
      </c>
      <c r="E1166" s="353" t="str">
        <f t="shared" si="76"/>
        <v/>
      </c>
      <c r="F1166" s="187" t="str">
        <f t="shared" si="74"/>
        <v>否</v>
      </c>
      <c r="G1166" s="250" t="str">
        <f t="shared" si="75"/>
        <v>项</v>
      </c>
    </row>
    <row r="1167" ht="36" hidden="1" customHeight="1" spans="1:7">
      <c r="A1167" s="356">
        <v>2200129</v>
      </c>
      <c r="B1167" s="227" t="s">
        <v>1030</v>
      </c>
      <c r="C1167" s="218">
        <v>0</v>
      </c>
      <c r="D1167" s="218">
        <v>0</v>
      </c>
      <c r="E1167" s="353" t="str">
        <f t="shared" si="76"/>
        <v/>
      </c>
      <c r="F1167" s="187" t="str">
        <f t="shared" si="74"/>
        <v>否</v>
      </c>
      <c r="G1167" s="250" t="str">
        <f t="shared" si="75"/>
        <v>项</v>
      </c>
    </row>
    <row r="1168" ht="36" hidden="1" customHeight="1" spans="1:7">
      <c r="A1168" s="356">
        <v>2200150</v>
      </c>
      <c r="B1168" s="227" t="s">
        <v>147</v>
      </c>
      <c r="C1168" s="218">
        <v>0</v>
      </c>
      <c r="D1168" s="218">
        <v>0</v>
      </c>
      <c r="E1168" s="353" t="str">
        <f t="shared" si="76"/>
        <v/>
      </c>
      <c r="F1168" s="187" t="str">
        <f t="shared" si="74"/>
        <v>否</v>
      </c>
      <c r="G1168" s="250" t="str">
        <f t="shared" si="75"/>
        <v>项</v>
      </c>
    </row>
    <row r="1169" ht="36" hidden="1" customHeight="1" spans="1:7">
      <c r="A1169" s="356">
        <v>2200199</v>
      </c>
      <c r="B1169" s="227" t="s">
        <v>1031</v>
      </c>
      <c r="C1169" s="218">
        <v>0</v>
      </c>
      <c r="D1169" s="218">
        <v>0</v>
      </c>
      <c r="E1169" s="353" t="str">
        <f t="shared" si="76"/>
        <v/>
      </c>
      <c r="F1169" s="187" t="str">
        <f t="shared" si="74"/>
        <v>否</v>
      </c>
      <c r="G1169" s="250" t="str">
        <f t="shared" si="75"/>
        <v>项</v>
      </c>
    </row>
    <row r="1170" s="248" customFormat="1" ht="36" customHeight="1" spans="1:7">
      <c r="A1170" s="352">
        <v>22005</v>
      </c>
      <c r="B1170" s="211" t="s">
        <v>1032</v>
      </c>
      <c r="C1170" s="219">
        <f>SUM(C1171:C1184)</f>
        <v>64</v>
      </c>
      <c r="D1170" s="219">
        <f>SUM(D1171:D1184)</f>
        <v>66</v>
      </c>
      <c r="E1170" s="353">
        <f t="shared" si="76"/>
        <v>0.031</v>
      </c>
      <c r="F1170" s="189" t="str">
        <f t="shared" si="74"/>
        <v>是</v>
      </c>
      <c r="G1170" s="248" t="str">
        <f t="shared" si="75"/>
        <v>款</v>
      </c>
    </row>
    <row r="1171" ht="36" customHeight="1" spans="1:7">
      <c r="A1171" s="356">
        <v>2200501</v>
      </c>
      <c r="B1171" s="227" t="s">
        <v>138</v>
      </c>
      <c r="C1171" s="218">
        <v>50</v>
      </c>
      <c r="D1171" s="218">
        <v>26</v>
      </c>
      <c r="E1171" s="353">
        <f t="shared" si="76"/>
        <v>-0.48</v>
      </c>
      <c r="F1171" s="187" t="str">
        <f t="shared" si="74"/>
        <v>是</v>
      </c>
      <c r="G1171" s="250" t="str">
        <f t="shared" si="75"/>
        <v>项</v>
      </c>
    </row>
    <row r="1172" ht="36" hidden="1" customHeight="1" spans="1:7">
      <c r="A1172" s="356">
        <v>2200502</v>
      </c>
      <c r="B1172" s="227" t="s">
        <v>139</v>
      </c>
      <c r="C1172" s="218">
        <v>0</v>
      </c>
      <c r="D1172" s="218">
        <v>0</v>
      </c>
      <c r="E1172" s="353" t="str">
        <f t="shared" si="76"/>
        <v/>
      </c>
      <c r="F1172" s="187" t="str">
        <f t="shared" si="74"/>
        <v>否</v>
      </c>
      <c r="G1172" s="250" t="str">
        <f t="shared" si="75"/>
        <v>项</v>
      </c>
    </row>
    <row r="1173" ht="36" hidden="1" customHeight="1" spans="1:7">
      <c r="A1173" s="356">
        <v>2200503</v>
      </c>
      <c r="B1173" s="227" t="s">
        <v>140</v>
      </c>
      <c r="C1173" s="218">
        <v>0</v>
      </c>
      <c r="D1173" s="218">
        <v>0</v>
      </c>
      <c r="E1173" s="353" t="str">
        <f t="shared" si="76"/>
        <v/>
      </c>
      <c r="F1173" s="187" t="str">
        <f t="shared" si="74"/>
        <v>否</v>
      </c>
      <c r="G1173" s="250" t="str">
        <f t="shared" si="75"/>
        <v>项</v>
      </c>
    </row>
    <row r="1174" ht="36" customHeight="1" spans="1:7">
      <c r="A1174" s="356">
        <v>2200504</v>
      </c>
      <c r="B1174" s="227" t="s">
        <v>1033</v>
      </c>
      <c r="C1174" s="218">
        <v>0</v>
      </c>
      <c r="D1174" s="218">
        <v>24</v>
      </c>
      <c r="E1174" s="353" t="str">
        <f t="shared" si="76"/>
        <v/>
      </c>
      <c r="F1174" s="187" t="str">
        <f t="shared" si="74"/>
        <v>是</v>
      </c>
      <c r="G1174" s="250" t="str">
        <f t="shared" si="75"/>
        <v>项</v>
      </c>
    </row>
    <row r="1175" ht="36" hidden="1" customHeight="1" spans="1:7">
      <c r="A1175" s="356">
        <v>2200506</v>
      </c>
      <c r="B1175" s="227" t="s">
        <v>1034</v>
      </c>
      <c r="C1175" s="218">
        <v>0</v>
      </c>
      <c r="D1175" s="218">
        <v>0</v>
      </c>
      <c r="E1175" s="353" t="str">
        <f t="shared" si="76"/>
        <v/>
      </c>
      <c r="F1175" s="187" t="str">
        <f t="shared" si="74"/>
        <v>否</v>
      </c>
      <c r="G1175" s="250" t="str">
        <f t="shared" si="75"/>
        <v>项</v>
      </c>
    </row>
    <row r="1176" ht="36" hidden="1" customHeight="1" spans="1:7">
      <c r="A1176" s="356">
        <v>2200507</v>
      </c>
      <c r="B1176" s="227" t="s">
        <v>1035</v>
      </c>
      <c r="C1176" s="218">
        <v>0</v>
      </c>
      <c r="D1176" s="218">
        <v>0</v>
      </c>
      <c r="E1176" s="353" t="str">
        <f t="shared" si="76"/>
        <v/>
      </c>
      <c r="F1176" s="187" t="str">
        <f t="shared" si="74"/>
        <v>否</v>
      </c>
      <c r="G1176" s="250" t="str">
        <f t="shared" si="75"/>
        <v>项</v>
      </c>
    </row>
    <row r="1177" ht="36" hidden="1" customHeight="1" spans="1:7">
      <c r="A1177" s="356">
        <v>2200508</v>
      </c>
      <c r="B1177" s="227" t="s">
        <v>1036</v>
      </c>
      <c r="C1177" s="218">
        <v>0</v>
      </c>
      <c r="D1177" s="218">
        <v>0</v>
      </c>
      <c r="E1177" s="353" t="str">
        <f t="shared" si="76"/>
        <v/>
      </c>
      <c r="F1177" s="187" t="str">
        <f t="shared" si="74"/>
        <v>否</v>
      </c>
      <c r="G1177" s="250" t="str">
        <f t="shared" si="75"/>
        <v>项</v>
      </c>
    </row>
    <row r="1178" ht="36" hidden="1" customHeight="1" spans="1:7">
      <c r="A1178" s="356">
        <v>2200509</v>
      </c>
      <c r="B1178" s="227" t="s">
        <v>1037</v>
      </c>
      <c r="C1178" s="218">
        <v>0</v>
      </c>
      <c r="D1178" s="218">
        <v>0</v>
      </c>
      <c r="E1178" s="353" t="str">
        <f t="shared" si="76"/>
        <v/>
      </c>
      <c r="F1178" s="187" t="str">
        <f t="shared" si="74"/>
        <v>否</v>
      </c>
      <c r="G1178" s="250" t="str">
        <f t="shared" si="75"/>
        <v>项</v>
      </c>
    </row>
    <row r="1179" ht="36" customHeight="1" spans="1:7">
      <c r="A1179" s="356">
        <v>2200510</v>
      </c>
      <c r="B1179" s="227" t="s">
        <v>1038</v>
      </c>
      <c r="C1179" s="218">
        <v>7</v>
      </c>
      <c r="D1179" s="218">
        <v>0</v>
      </c>
      <c r="E1179" s="353">
        <f t="shared" si="76"/>
        <v>-1</v>
      </c>
      <c r="F1179" s="187" t="str">
        <f t="shared" si="74"/>
        <v>是</v>
      </c>
      <c r="G1179" s="250" t="str">
        <f t="shared" si="75"/>
        <v>项</v>
      </c>
    </row>
    <row r="1180" ht="36" hidden="1" customHeight="1" spans="1:7">
      <c r="A1180" s="356">
        <v>2200511</v>
      </c>
      <c r="B1180" s="227" t="s">
        <v>1039</v>
      </c>
      <c r="C1180" s="218">
        <v>0</v>
      </c>
      <c r="D1180" s="218">
        <v>0</v>
      </c>
      <c r="E1180" s="353" t="str">
        <f t="shared" si="76"/>
        <v/>
      </c>
      <c r="F1180" s="187" t="str">
        <f t="shared" si="74"/>
        <v>否</v>
      </c>
      <c r="G1180" s="250" t="str">
        <f t="shared" si="75"/>
        <v>项</v>
      </c>
    </row>
    <row r="1181" ht="36" hidden="1" customHeight="1" spans="1:7">
      <c r="A1181" s="356">
        <v>2200512</v>
      </c>
      <c r="B1181" s="227" t="s">
        <v>1040</v>
      </c>
      <c r="C1181" s="218">
        <v>0</v>
      </c>
      <c r="D1181" s="218">
        <v>0</v>
      </c>
      <c r="E1181" s="353" t="str">
        <f t="shared" si="76"/>
        <v/>
      </c>
      <c r="F1181" s="187" t="str">
        <f t="shared" si="74"/>
        <v>否</v>
      </c>
      <c r="G1181" s="250" t="str">
        <f t="shared" si="75"/>
        <v>项</v>
      </c>
    </row>
    <row r="1182" ht="36" hidden="1" customHeight="1" spans="1:7">
      <c r="A1182" s="356">
        <v>2200513</v>
      </c>
      <c r="B1182" s="227" t="s">
        <v>1041</v>
      </c>
      <c r="C1182" s="218">
        <v>0</v>
      </c>
      <c r="D1182" s="218">
        <v>0</v>
      </c>
      <c r="E1182" s="353" t="str">
        <f t="shared" si="76"/>
        <v/>
      </c>
      <c r="F1182" s="187" t="str">
        <f t="shared" si="74"/>
        <v>否</v>
      </c>
      <c r="G1182" s="250" t="str">
        <f t="shared" si="75"/>
        <v>项</v>
      </c>
    </row>
    <row r="1183" ht="36" hidden="1" customHeight="1" spans="1:7">
      <c r="A1183" s="356">
        <v>2200514</v>
      </c>
      <c r="B1183" s="227" t="s">
        <v>1042</v>
      </c>
      <c r="C1183" s="218">
        <v>0</v>
      </c>
      <c r="D1183" s="218">
        <v>0</v>
      </c>
      <c r="E1183" s="353" t="str">
        <f t="shared" si="76"/>
        <v/>
      </c>
      <c r="F1183" s="187" t="str">
        <f t="shared" si="74"/>
        <v>否</v>
      </c>
      <c r="G1183" s="250" t="str">
        <f t="shared" si="75"/>
        <v>项</v>
      </c>
    </row>
    <row r="1184" ht="36" customHeight="1" spans="1:7">
      <c r="A1184" s="356">
        <v>2200599</v>
      </c>
      <c r="B1184" s="227" t="s">
        <v>1043</v>
      </c>
      <c r="C1184" s="218">
        <v>7</v>
      </c>
      <c r="D1184" s="218">
        <v>16</v>
      </c>
      <c r="E1184" s="353">
        <f t="shared" si="76"/>
        <v>1.286</v>
      </c>
      <c r="F1184" s="187" t="str">
        <f t="shared" si="74"/>
        <v>是</v>
      </c>
      <c r="G1184" s="250" t="str">
        <f t="shared" si="75"/>
        <v>项</v>
      </c>
    </row>
    <row r="1185" s="248" customFormat="1" ht="36" hidden="1" customHeight="1" spans="1:7">
      <c r="A1185" s="352">
        <v>22099</v>
      </c>
      <c r="B1185" s="211" t="s">
        <v>1044</v>
      </c>
      <c r="C1185" s="219">
        <f>C1186</f>
        <v>0</v>
      </c>
      <c r="D1185" s="219">
        <f>D1186</f>
        <v>0</v>
      </c>
      <c r="E1185" s="353" t="str">
        <f t="shared" si="76"/>
        <v/>
      </c>
      <c r="F1185" s="189" t="str">
        <f t="shared" si="74"/>
        <v>否</v>
      </c>
      <c r="G1185" s="248" t="str">
        <f t="shared" si="75"/>
        <v>款</v>
      </c>
    </row>
    <row r="1186" ht="36" hidden="1" customHeight="1" spans="1:7">
      <c r="A1186" s="360">
        <v>2209999</v>
      </c>
      <c r="B1186" s="227" t="s">
        <v>1045</v>
      </c>
      <c r="C1186" s="218">
        <v>0</v>
      </c>
      <c r="D1186" s="218">
        <v>0</v>
      </c>
      <c r="E1186" s="353" t="str">
        <f t="shared" si="76"/>
        <v/>
      </c>
      <c r="F1186" s="187" t="str">
        <f t="shared" si="74"/>
        <v>否</v>
      </c>
      <c r="G1186" s="250" t="str">
        <f t="shared" si="75"/>
        <v>项</v>
      </c>
    </row>
    <row r="1187" s="248" customFormat="1" ht="36" customHeight="1" spans="1:7">
      <c r="A1187" s="352">
        <v>221</v>
      </c>
      <c r="B1187" s="211" t="s">
        <v>113</v>
      </c>
      <c r="C1187" s="213">
        <f>SUM(C1188,C1199,C1203)</f>
        <v>9205</v>
      </c>
      <c r="D1187" s="213">
        <f>SUM(D1188,D1199,D1203)</f>
        <v>8997</v>
      </c>
      <c r="E1187" s="351">
        <f t="shared" si="76"/>
        <v>-0.023</v>
      </c>
      <c r="F1187" s="189" t="str">
        <f t="shared" ref="F1187:F1206" si="77">IF(LEN(A1187)=3,"是",IF(B1187&lt;&gt;"",IF(SUM(C1187:D1187)&lt;&gt;0,"是","否"),"是"))</f>
        <v>是</v>
      </c>
      <c r="G1187" s="248" t="str">
        <f t="shared" ref="G1187:G1206" si="78">IF(LEN(A1187)=3,"类",IF(LEN(A1187)=5,"款","项"))</f>
        <v>类</v>
      </c>
    </row>
    <row r="1188" s="248" customFormat="1" ht="36" customHeight="1" spans="1:7">
      <c r="A1188" s="352">
        <v>22101</v>
      </c>
      <c r="B1188" s="211" t="s">
        <v>1046</v>
      </c>
      <c r="C1188" s="219">
        <f>SUM(C1189:C1198)</f>
        <v>352</v>
      </c>
      <c r="D1188" s="219">
        <f>SUM(D1189:D1198)</f>
        <v>0</v>
      </c>
      <c r="E1188" s="353">
        <f t="shared" si="76"/>
        <v>-1</v>
      </c>
      <c r="F1188" s="189" t="str">
        <f t="shared" si="77"/>
        <v>是</v>
      </c>
      <c r="G1188" s="248" t="str">
        <f t="shared" si="78"/>
        <v>款</v>
      </c>
    </row>
    <row r="1189" ht="36" hidden="1" customHeight="1" spans="1:7">
      <c r="A1189" s="356">
        <v>2210101</v>
      </c>
      <c r="B1189" s="227" t="s">
        <v>1047</v>
      </c>
      <c r="C1189" s="218">
        <v>0</v>
      </c>
      <c r="D1189" s="218">
        <v>0</v>
      </c>
      <c r="E1189" s="353" t="str">
        <f t="shared" si="76"/>
        <v/>
      </c>
      <c r="F1189" s="187" t="str">
        <f t="shared" si="77"/>
        <v>否</v>
      </c>
      <c r="G1189" s="250" t="str">
        <f t="shared" si="78"/>
        <v>项</v>
      </c>
    </row>
    <row r="1190" ht="36" hidden="1" customHeight="1" spans="1:7">
      <c r="A1190" s="356">
        <v>2210102</v>
      </c>
      <c r="B1190" s="227" t="s">
        <v>1048</v>
      </c>
      <c r="C1190" s="218">
        <v>0</v>
      </c>
      <c r="D1190" s="218">
        <v>0</v>
      </c>
      <c r="E1190" s="353" t="str">
        <f t="shared" si="76"/>
        <v/>
      </c>
      <c r="F1190" s="187" t="str">
        <f t="shared" si="77"/>
        <v>否</v>
      </c>
      <c r="G1190" s="250" t="str">
        <f t="shared" si="78"/>
        <v>项</v>
      </c>
    </row>
    <row r="1191" ht="36" hidden="1" customHeight="1" spans="1:7">
      <c r="A1191" s="356">
        <v>2210103</v>
      </c>
      <c r="B1191" s="227" t="s">
        <v>1049</v>
      </c>
      <c r="C1191" s="218">
        <v>0</v>
      </c>
      <c r="D1191" s="218">
        <v>0</v>
      </c>
      <c r="E1191" s="353" t="str">
        <f t="shared" si="76"/>
        <v/>
      </c>
      <c r="F1191" s="187" t="str">
        <f t="shared" si="77"/>
        <v>否</v>
      </c>
      <c r="G1191" s="250" t="str">
        <f t="shared" si="78"/>
        <v>项</v>
      </c>
    </row>
    <row r="1192" ht="36" hidden="1" customHeight="1" spans="1:7">
      <c r="A1192" s="356">
        <v>2210104</v>
      </c>
      <c r="B1192" s="227" t="s">
        <v>1050</v>
      </c>
      <c r="C1192" s="218">
        <v>0</v>
      </c>
      <c r="D1192" s="218">
        <v>0</v>
      </c>
      <c r="E1192" s="353" t="str">
        <f t="shared" si="76"/>
        <v/>
      </c>
      <c r="F1192" s="187" t="str">
        <f t="shared" si="77"/>
        <v>否</v>
      </c>
      <c r="G1192" s="250" t="str">
        <f t="shared" si="78"/>
        <v>项</v>
      </c>
    </row>
    <row r="1193" ht="36" customHeight="1" spans="1:7">
      <c r="A1193" s="356">
        <v>2210105</v>
      </c>
      <c r="B1193" s="227" t="s">
        <v>1051</v>
      </c>
      <c r="C1193" s="218">
        <v>252</v>
      </c>
      <c r="D1193" s="218">
        <v>0</v>
      </c>
      <c r="E1193" s="353">
        <f t="shared" si="76"/>
        <v>-1</v>
      </c>
      <c r="F1193" s="187" t="str">
        <f t="shared" si="77"/>
        <v>是</v>
      </c>
      <c r="G1193" s="250" t="str">
        <f t="shared" si="78"/>
        <v>项</v>
      </c>
    </row>
    <row r="1194" ht="36" hidden="1" customHeight="1" spans="1:7">
      <c r="A1194" s="356">
        <v>2210106</v>
      </c>
      <c r="B1194" s="227" t="s">
        <v>1052</v>
      </c>
      <c r="C1194" s="218">
        <v>0</v>
      </c>
      <c r="D1194" s="218">
        <v>0</v>
      </c>
      <c r="E1194" s="353" t="str">
        <f t="shared" si="76"/>
        <v/>
      </c>
      <c r="F1194" s="187" t="str">
        <f t="shared" si="77"/>
        <v>否</v>
      </c>
      <c r="G1194" s="250" t="str">
        <f t="shared" si="78"/>
        <v>项</v>
      </c>
    </row>
    <row r="1195" ht="36" hidden="1" customHeight="1" spans="1:7">
      <c r="A1195" s="356">
        <v>2210107</v>
      </c>
      <c r="B1195" s="227" t="s">
        <v>1053</v>
      </c>
      <c r="C1195" s="218">
        <v>0</v>
      </c>
      <c r="D1195" s="218">
        <v>0</v>
      </c>
      <c r="E1195" s="353" t="str">
        <f t="shared" si="76"/>
        <v/>
      </c>
      <c r="F1195" s="187" t="str">
        <f t="shared" si="77"/>
        <v>否</v>
      </c>
      <c r="G1195" s="250" t="str">
        <f t="shared" si="78"/>
        <v>项</v>
      </c>
    </row>
    <row r="1196" ht="36" hidden="1" customHeight="1" spans="1:7">
      <c r="A1196" s="356">
        <v>2210108</v>
      </c>
      <c r="B1196" s="227" t="s">
        <v>1054</v>
      </c>
      <c r="C1196" s="218">
        <v>0</v>
      </c>
      <c r="D1196" s="218">
        <v>0</v>
      </c>
      <c r="E1196" s="353" t="str">
        <f t="shared" si="76"/>
        <v/>
      </c>
      <c r="F1196" s="187" t="str">
        <f t="shared" si="77"/>
        <v>否</v>
      </c>
      <c r="G1196" s="250" t="str">
        <f t="shared" si="78"/>
        <v>项</v>
      </c>
    </row>
    <row r="1197" ht="36" hidden="1" customHeight="1" spans="1:7">
      <c r="A1197" s="356">
        <v>2210109</v>
      </c>
      <c r="B1197" s="227" t="s">
        <v>1055</v>
      </c>
      <c r="C1197" s="218">
        <v>0</v>
      </c>
      <c r="D1197" s="218">
        <v>0</v>
      </c>
      <c r="E1197" s="353" t="str">
        <f t="shared" si="76"/>
        <v/>
      </c>
      <c r="F1197" s="187" t="str">
        <f t="shared" si="77"/>
        <v>否</v>
      </c>
      <c r="G1197" s="250" t="str">
        <f t="shared" si="78"/>
        <v>项</v>
      </c>
    </row>
    <row r="1198" ht="36" customHeight="1" spans="1:7">
      <c r="A1198" s="356">
        <v>2210199</v>
      </c>
      <c r="B1198" s="227" t="s">
        <v>1056</v>
      </c>
      <c r="C1198" s="218">
        <v>100</v>
      </c>
      <c r="D1198" s="218">
        <v>0</v>
      </c>
      <c r="E1198" s="353">
        <f t="shared" si="76"/>
        <v>-1</v>
      </c>
      <c r="F1198" s="187" t="str">
        <f t="shared" si="77"/>
        <v>是</v>
      </c>
      <c r="G1198" s="250" t="str">
        <f t="shared" si="78"/>
        <v>项</v>
      </c>
    </row>
    <row r="1199" s="248" customFormat="1" ht="36" customHeight="1" spans="1:7">
      <c r="A1199" s="352">
        <v>22102</v>
      </c>
      <c r="B1199" s="211" t="s">
        <v>1057</v>
      </c>
      <c r="C1199" s="219">
        <f>SUM(C1200:C1202)</f>
        <v>8853</v>
      </c>
      <c r="D1199" s="219">
        <f>SUM(D1200:D1202)</f>
        <v>8997</v>
      </c>
      <c r="E1199" s="353">
        <f t="shared" si="76"/>
        <v>0.016</v>
      </c>
      <c r="F1199" s="189" t="str">
        <f t="shared" si="77"/>
        <v>是</v>
      </c>
      <c r="G1199" s="248" t="str">
        <f t="shared" si="78"/>
        <v>款</v>
      </c>
    </row>
    <row r="1200" ht="36" customHeight="1" spans="1:7">
      <c r="A1200" s="356">
        <v>2210201</v>
      </c>
      <c r="B1200" s="227" t="s">
        <v>1058</v>
      </c>
      <c r="C1200" s="218">
        <v>8853</v>
      </c>
      <c r="D1200" s="218">
        <v>8996</v>
      </c>
      <c r="E1200" s="353">
        <f t="shared" si="76"/>
        <v>0.016</v>
      </c>
      <c r="F1200" s="187" t="str">
        <f t="shared" si="77"/>
        <v>是</v>
      </c>
      <c r="G1200" s="250" t="str">
        <f t="shared" si="78"/>
        <v>项</v>
      </c>
    </row>
    <row r="1201" ht="36" hidden="1" customHeight="1" spans="1:7">
      <c r="A1201" s="356">
        <v>2210202</v>
      </c>
      <c r="B1201" s="227" t="s">
        <v>1059</v>
      </c>
      <c r="C1201" s="218">
        <v>0</v>
      </c>
      <c r="D1201" s="218">
        <v>0</v>
      </c>
      <c r="E1201" s="353" t="str">
        <f t="shared" si="76"/>
        <v/>
      </c>
      <c r="F1201" s="187" t="str">
        <f t="shared" si="77"/>
        <v>否</v>
      </c>
      <c r="G1201" s="250" t="str">
        <f t="shared" si="78"/>
        <v>项</v>
      </c>
    </row>
    <row r="1202" ht="36" customHeight="1" spans="1:7">
      <c r="A1202" s="356">
        <v>2210203</v>
      </c>
      <c r="B1202" s="227" t="s">
        <v>1060</v>
      </c>
      <c r="C1202" s="218">
        <v>0</v>
      </c>
      <c r="D1202" s="218">
        <v>1</v>
      </c>
      <c r="E1202" s="353" t="str">
        <f t="shared" si="76"/>
        <v/>
      </c>
      <c r="F1202" s="187" t="str">
        <f t="shared" si="77"/>
        <v>是</v>
      </c>
      <c r="G1202" s="250" t="str">
        <f t="shared" si="78"/>
        <v>项</v>
      </c>
    </row>
    <row r="1203" s="248" customFormat="1" ht="36" hidden="1" customHeight="1" spans="1:7">
      <c r="A1203" s="352">
        <v>22103</v>
      </c>
      <c r="B1203" s="211" t="s">
        <v>1061</v>
      </c>
      <c r="C1203" s="219">
        <f>SUM(C1204:C1206)</f>
        <v>0</v>
      </c>
      <c r="D1203" s="219">
        <f>SUM(D1204:D1206)</f>
        <v>0</v>
      </c>
      <c r="E1203" s="353" t="str">
        <f t="shared" si="76"/>
        <v/>
      </c>
      <c r="F1203" s="189" t="str">
        <f t="shared" si="77"/>
        <v>否</v>
      </c>
      <c r="G1203" s="248" t="str">
        <f t="shared" si="78"/>
        <v>款</v>
      </c>
    </row>
    <row r="1204" ht="36" hidden="1" customHeight="1" spans="1:7">
      <c r="A1204" s="356">
        <v>2210301</v>
      </c>
      <c r="B1204" s="227" t="s">
        <v>1062</v>
      </c>
      <c r="C1204" s="218">
        <v>0</v>
      </c>
      <c r="D1204" s="218">
        <v>0</v>
      </c>
      <c r="E1204" s="353" t="str">
        <f t="shared" si="76"/>
        <v/>
      </c>
      <c r="F1204" s="187" t="str">
        <f t="shared" si="77"/>
        <v>否</v>
      </c>
      <c r="G1204" s="250" t="str">
        <f t="shared" si="78"/>
        <v>项</v>
      </c>
    </row>
    <row r="1205" ht="36" hidden="1" customHeight="1" spans="1:7">
      <c r="A1205" s="356">
        <v>2210302</v>
      </c>
      <c r="B1205" s="227" t="s">
        <v>1063</v>
      </c>
      <c r="C1205" s="218">
        <v>0</v>
      </c>
      <c r="D1205" s="218">
        <v>0</v>
      </c>
      <c r="E1205" s="353" t="str">
        <f t="shared" si="76"/>
        <v/>
      </c>
      <c r="F1205" s="187" t="str">
        <f t="shared" si="77"/>
        <v>否</v>
      </c>
      <c r="G1205" s="250" t="str">
        <f t="shared" si="78"/>
        <v>项</v>
      </c>
    </row>
    <row r="1206" ht="36" hidden="1" customHeight="1" spans="1:7">
      <c r="A1206" s="356">
        <v>2210399</v>
      </c>
      <c r="B1206" s="227" t="s">
        <v>1064</v>
      </c>
      <c r="C1206" s="218">
        <v>0</v>
      </c>
      <c r="D1206" s="218">
        <v>0</v>
      </c>
      <c r="E1206" s="353" t="str">
        <f t="shared" si="76"/>
        <v/>
      </c>
      <c r="F1206" s="187" t="str">
        <f t="shared" si="77"/>
        <v>否</v>
      </c>
      <c r="G1206" s="250" t="str">
        <f t="shared" si="78"/>
        <v>项</v>
      </c>
    </row>
    <row r="1207" s="248" customFormat="1" ht="36" customHeight="1" spans="1:7">
      <c r="A1207" s="352">
        <v>222</v>
      </c>
      <c r="B1207" s="211" t="s">
        <v>115</v>
      </c>
      <c r="C1207" s="213">
        <f>SUM(C1208,C1226,C1240,C1246,C1252)</f>
        <v>500</v>
      </c>
      <c r="D1207" s="213">
        <f>SUM(D1208,D1226,D1240,D1246,D1252)</f>
        <v>481</v>
      </c>
      <c r="E1207" s="351">
        <f t="shared" si="76"/>
        <v>-0.038</v>
      </c>
      <c r="F1207" s="189" t="str">
        <f t="shared" ref="F1207:F1264" si="79">IF(LEN(A1207)=3,"是",IF(B1207&lt;&gt;"",IF(SUM(C1207:D1207)&lt;&gt;0,"是","否"),"是"))</f>
        <v>是</v>
      </c>
      <c r="G1207" s="248" t="str">
        <f t="shared" ref="G1207:G1264" si="80">IF(LEN(A1207)=3,"类",IF(LEN(A1207)=5,"款","项"))</f>
        <v>类</v>
      </c>
    </row>
    <row r="1208" s="248" customFormat="1" ht="36" hidden="1" customHeight="1" spans="1:7">
      <c r="A1208" s="352">
        <v>22201</v>
      </c>
      <c r="B1208" s="211" t="s">
        <v>1649</v>
      </c>
      <c r="C1208" s="219">
        <f>SUM(C1209:C1225)</f>
        <v>0</v>
      </c>
      <c r="D1208" s="219">
        <f>SUM(D1209:D1225)</f>
        <v>0</v>
      </c>
      <c r="E1208" s="353" t="str">
        <f t="shared" si="76"/>
        <v/>
      </c>
      <c r="F1208" s="189" t="str">
        <f t="shared" si="79"/>
        <v>否</v>
      </c>
      <c r="G1208" s="248" t="str">
        <f t="shared" si="80"/>
        <v>款</v>
      </c>
    </row>
    <row r="1209" ht="36" hidden="1" customHeight="1" spans="1:7">
      <c r="A1209" s="356">
        <v>2220101</v>
      </c>
      <c r="B1209" s="227" t="s">
        <v>138</v>
      </c>
      <c r="C1209" s="218">
        <v>0</v>
      </c>
      <c r="D1209" s="218">
        <v>0</v>
      </c>
      <c r="E1209" s="353" t="str">
        <f t="shared" si="76"/>
        <v/>
      </c>
      <c r="F1209" s="187" t="str">
        <f t="shared" si="79"/>
        <v>否</v>
      </c>
      <c r="G1209" s="250" t="str">
        <f t="shared" si="80"/>
        <v>项</v>
      </c>
    </row>
    <row r="1210" ht="36" hidden="1" customHeight="1" spans="1:7">
      <c r="A1210" s="356">
        <v>2220102</v>
      </c>
      <c r="B1210" s="227" t="s">
        <v>139</v>
      </c>
      <c r="C1210" s="218">
        <v>0</v>
      </c>
      <c r="D1210" s="218">
        <v>0</v>
      </c>
      <c r="E1210" s="353" t="str">
        <f t="shared" si="76"/>
        <v/>
      </c>
      <c r="F1210" s="187" t="str">
        <f t="shared" si="79"/>
        <v>否</v>
      </c>
      <c r="G1210" s="250" t="str">
        <f t="shared" si="80"/>
        <v>项</v>
      </c>
    </row>
    <row r="1211" ht="36" hidden="1" customHeight="1" spans="1:7">
      <c r="A1211" s="356">
        <v>2220103</v>
      </c>
      <c r="B1211" s="227" t="s">
        <v>140</v>
      </c>
      <c r="C1211" s="218">
        <v>0</v>
      </c>
      <c r="D1211" s="218">
        <v>0</v>
      </c>
      <c r="E1211" s="353" t="str">
        <f t="shared" si="76"/>
        <v/>
      </c>
      <c r="F1211" s="187" t="str">
        <f t="shared" si="79"/>
        <v>否</v>
      </c>
      <c r="G1211" s="250" t="str">
        <f t="shared" si="80"/>
        <v>项</v>
      </c>
    </row>
    <row r="1212" ht="36" hidden="1" customHeight="1" spans="1:7">
      <c r="A1212" s="356">
        <v>2220104</v>
      </c>
      <c r="B1212" s="227" t="s">
        <v>1650</v>
      </c>
      <c r="C1212" s="218">
        <v>0</v>
      </c>
      <c r="D1212" s="218">
        <v>0</v>
      </c>
      <c r="E1212" s="353" t="str">
        <f t="shared" si="76"/>
        <v/>
      </c>
      <c r="F1212" s="187" t="str">
        <f t="shared" si="79"/>
        <v>否</v>
      </c>
      <c r="G1212" s="250" t="str">
        <f t="shared" si="80"/>
        <v>项</v>
      </c>
    </row>
    <row r="1213" ht="36" hidden="1" customHeight="1" spans="1:7">
      <c r="A1213" s="356">
        <v>2220105</v>
      </c>
      <c r="B1213" s="227" t="s">
        <v>1067</v>
      </c>
      <c r="C1213" s="218">
        <v>0</v>
      </c>
      <c r="D1213" s="218">
        <v>0</v>
      </c>
      <c r="E1213" s="353" t="str">
        <f t="shared" si="76"/>
        <v/>
      </c>
      <c r="F1213" s="187" t="str">
        <f t="shared" si="79"/>
        <v>否</v>
      </c>
      <c r="G1213" s="250" t="str">
        <f t="shared" si="80"/>
        <v>项</v>
      </c>
    </row>
    <row r="1214" ht="36" hidden="1" customHeight="1" spans="1:7">
      <c r="A1214" s="356">
        <v>2220106</v>
      </c>
      <c r="B1214" s="227" t="s">
        <v>1068</v>
      </c>
      <c r="C1214" s="218">
        <v>0</v>
      </c>
      <c r="D1214" s="218">
        <v>0</v>
      </c>
      <c r="E1214" s="353" t="str">
        <f t="shared" si="76"/>
        <v/>
      </c>
      <c r="F1214" s="187" t="str">
        <f t="shared" si="79"/>
        <v>否</v>
      </c>
      <c r="G1214" s="250" t="str">
        <f t="shared" si="80"/>
        <v>项</v>
      </c>
    </row>
    <row r="1215" ht="36" hidden="1" customHeight="1" spans="1:7">
      <c r="A1215" s="356">
        <v>2220107</v>
      </c>
      <c r="B1215" s="227" t="s">
        <v>1069</v>
      </c>
      <c r="C1215" s="218">
        <v>0</v>
      </c>
      <c r="D1215" s="218">
        <v>0</v>
      </c>
      <c r="E1215" s="353" t="str">
        <f t="shared" si="76"/>
        <v/>
      </c>
      <c r="F1215" s="187" t="str">
        <f t="shared" si="79"/>
        <v>否</v>
      </c>
      <c r="G1215" s="250" t="str">
        <f t="shared" si="80"/>
        <v>项</v>
      </c>
    </row>
    <row r="1216" ht="36" hidden="1" customHeight="1" spans="1:7">
      <c r="A1216" s="356">
        <v>2220112</v>
      </c>
      <c r="B1216" s="227" t="s">
        <v>1070</v>
      </c>
      <c r="C1216" s="218">
        <v>0</v>
      </c>
      <c r="D1216" s="218">
        <v>0</v>
      </c>
      <c r="E1216" s="353" t="str">
        <f t="shared" si="76"/>
        <v/>
      </c>
      <c r="F1216" s="187" t="str">
        <f t="shared" si="79"/>
        <v>否</v>
      </c>
      <c r="G1216" s="250" t="str">
        <f t="shared" si="80"/>
        <v>项</v>
      </c>
    </row>
    <row r="1217" ht="36" hidden="1" customHeight="1" spans="1:7">
      <c r="A1217" s="356">
        <v>2220113</v>
      </c>
      <c r="B1217" s="227" t="s">
        <v>1071</v>
      </c>
      <c r="C1217" s="218">
        <v>0</v>
      </c>
      <c r="D1217" s="218">
        <v>0</v>
      </c>
      <c r="E1217" s="353" t="str">
        <f t="shared" si="76"/>
        <v/>
      </c>
      <c r="F1217" s="187" t="str">
        <f t="shared" si="79"/>
        <v>否</v>
      </c>
      <c r="G1217" s="250" t="str">
        <f t="shared" si="80"/>
        <v>项</v>
      </c>
    </row>
    <row r="1218" ht="36" hidden="1" customHeight="1" spans="1:7">
      <c r="A1218" s="356">
        <v>2220114</v>
      </c>
      <c r="B1218" s="227" t="s">
        <v>1072</v>
      </c>
      <c r="C1218" s="218">
        <v>0</v>
      </c>
      <c r="D1218" s="218">
        <v>0</v>
      </c>
      <c r="E1218" s="353" t="str">
        <f t="shared" si="76"/>
        <v/>
      </c>
      <c r="F1218" s="187" t="str">
        <f t="shared" si="79"/>
        <v>否</v>
      </c>
      <c r="G1218" s="250" t="str">
        <f t="shared" si="80"/>
        <v>项</v>
      </c>
    </row>
    <row r="1219" ht="36" hidden="1" customHeight="1" spans="1:7">
      <c r="A1219" s="356">
        <v>2220115</v>
      </c>
      <c r="B1219" s="227" t="s">
        <v>1073</v>
      </c>
      <c r="C1219" s="218">
        <v>0</v>
      </c>
      <c r="D1219" s="218">
        <v>0</v>
      </c>
      <c r="E1219" s="353" t="str">
        <f t="shared" si="76"/>
        <v/>
      </c>
      <c r="F1219" s="187" t="str">
        <f t="shared" si="79"/>
        <v>否</v>
      </c>
      <c r="G1219" s="250" t="str">
        <f t="shared" si="80"/>
        <v>项</v>
      </c>
    </row>
    <row r="1220" ht="36" hidden="1" customHeight="1" spans="1:7">
      <c r="A1220" s="356">
        <v>2220118</v>
      </c>
      <c r="B1220" s="227" t="s">
        <v>1074</v>
      </c>
      <c r="C1220" s="218">
        <v>0</v>
      </c>
      <c r="D1220" s="218">
        <v>0</v>
      </c>
      <c r="E1220" s="353" t="str">
        <f t="shared" si="76"/>
        <v/>
      </c>
      <c r="F1220" s="187" t="str">
        <f t="shared" si="79"/>
        <v>否</v>
      </c>
      <c r="G1220" s="250" t="str">
        <f t="shared" si="80"/>
        <v>项</v>
      </c>
    </row>
    <row r="1221" ht="36" hidden="1" customHeight="1" spans="1:7">
      <c r="A1221" s="358">
        <v>2220119</v>
      </c>
      <c r="B1221" s="367" t="s">
        <v>1075</v>
      </c>
      <c r="C1221" s="218">
        <v>0</v>
      </c>
      <c r="D1221" s="218">
        <v>0</v>
      </c>
      <c r="E1221" s="353" t="str">
        <f t="shared" ref="E1221:E1284" si="81">IF(C1221&lt;&gt;0,D1221/C1221-1,"")</f>
        <v/>
      </c>
      <c r="F1221" s="187" t="str">
        <f t="shared" si="79"/>
        <v>否</v>
      </c>
      <c r="G1221" s="250" t="str">
        <f t="shared" si="80"/>
        <v>项</v>
      </c>
    </row>
    <row r="1222" ht="36" hidden="1" customHeight="1" spans="1:7">
      <c r="A1222" s="358">
        <v>2220120</v>
      </c>
      <c r="B1222" s="367" t="s">
        <v>1076</v>
      </c>
      <c r="C1222" s="218">
        <v>0</v>
      </c>
      <c r="D1222" s="218">
        <v>0</v>
      </c>
      <c r="E1222" s="353" t="str">
        <f t="shared" si="81"/>
        <v/>
      </c>
      <c r="F1222" s="187" t="str">
        <f t="shared" si="79"/>
        <v>否</v>
      </c>
      <c r="G1222" s="250" t="str">
        <f t="shared" si="80"/>
        <v>项</v>
      </c>
    </row>
    <row r="1223" ht="36" hidden="1" customHeight="1" spans="1:7">
      <c r="A1223" s="358">
        <v>2220121</v>
      </c>
      <c r="B1223" s="367" t="s">
        <v>1651</v>
      </c>
      <c r="C1223" s="218">
        <v>0</v>
      </c>
      <c r="D1223" s="218">
        <v>0</v>
      </c>
      <c r="E1223" s="353" t="str">
        <f t="shared" si="81"/>
        <v/>
      </c>
      <c r="F1223" s="187" t="str">
        <f t="shared" si="79"/>
        <v>否</v>
      </c>
      <c r="G1223" s="250" t="str">
        <f t="shared" si="80"/>
        <v>项</v>
      </c>
    </row>
    <row r="1224" ht="36" hidden="1" customHeight="1" spans="1:7">
      <c r="A1224" s="356">
        <v>2220150</v>
      </c>
      <c r="B1224" s="227" t="s">
        <v>147</v>
      </c>
      <c r="C1224" s="218">
        <v>0</v>
      </c>
      <c r="D1224" s="218">
        <v>0</v>
      </c>
      <c r="E1224" s="353" t="str">
        <f t="shared" si="81"/>
        <v/>
      </c>
      <c r="F1224" s="187" t="str">
        <f t="shared" si="79"/>
        <v>否</v>
      </c>
      <c r="G1224" s="250" t="str">
        <f t="shared" si="80"/>
        <v>项</v>
      </c>
    </row>
    <row r="1225" ht="36" hidden="1" customHeight="1" spans="1:7">
      <c r="A1225" s="356">
        <v>2220199</v>
      </c>
      <c r="B1225" s="227" t="s">
        <v>1078</v>
      </c>
      <c r="C1225" s="218">
        <v>0</v>
      </c>
      <c r="D1225" s="218">
        <v>0</v>
      </c>
      <c r="E1225" s="353" t="str">
        <f t="shared" si="81"/>
        <v/>
      </c>
      <c r="F1225" s="187" t="str">
        <f t="shared" si="79"/>
        <v>否</v>
      </c>
      <c r="G1225" s="250" t="str">
        <f t="shared" si="80"/>
        <v>项</v>
      </c>
    </row>
    <row r="1226" s="248" customFormat="1" ht="36" hidden="1" customHeight="1" spans="1:7">
      <c r="A1226" s="352">
        <v>22202</v>
      </c>
      <c r="B1226" s="357" t="s">
        <v>1692</v>
      </c>
      <c r="C1226" s="219">
        <f>SUM(C1227:C1239)</f>
        <v>0</v>
      </c>
      <c r="D1226" s="219">
        <f>SUM(D1227:D1239)</f>
        <v>0</v>
      </c>
      <c r="E1226" s="353" t="str">
        <f t="shared" si="81"/>
        <v/>
      </c>
      <c r="F1226" s="189" t="str">
        <f t="shared" si="79"/>
        <v>否</v>
      </c>
      <c r="G1226" s="248" t="str">
        <f t="shared" si="80"/>
        <v>款</v>
      </c>
    </row>
    <row r="1227" ht="36" hidden="1" customHeight="1" spans="1:7">
      <c r="A1227" s="356">
        <v>2220201</v>
      </c>
      <c r="B1227" s="357" t="s">
        <v>203</v>
      </c>
      <c r="C1227" s="218">
        <v>0</v>
      </c>
      <c r="D1227" s="218"/>
      <c r="E1227" s="353" t="str">
        <f t="shared" si="81"/>
        <v/>
      </c>
      <c r="F1227" s="187" t="str">
        <f t="shared" si="79"/>
        <v>否</v>
      </c>
      <c r="G1227" s="250" t="str">
        <f t="shared" si="80"/>
        <v>项</v>
      </c>
    </row>
    <row r="1228" ht="36" hidden="1" customHeight="1" spans="1:7">
      <c r="A1228" s="356">
        <v>2220202</v>
      </c>
      <c r="B1228" s="357" t="s">
        <v>204</v>
      </c>
      <c r="C1228" s="218">
        <v>0</v>
      </c>
      <c r="D1228" s="218"/>
      <c r="E1228" s="353" t="str">
        <f t="shared" si="81"/>
        <v/>
      </c>
      <c r="F1228" s="187" t="str">
        <f t="shared" si="79"/>
        <v>否</v>
      </c>
      <c r="G1228" s="250" t="str">
        <f t="shared" si="80"/>
        <v>项</v>
      </c>
    </row>
    <row r="1229" ht="36" hidden="1" customHeight="1" spans="1:7">
      <c r="A1229" s="356">
        <v>2220203</v>
      </c>
      <c r="B1229" s="357" t="s">
        <v>205</v>
      </c>
      <c r="C1229" s="218">
        <v>0</v>
      </c>
      <c r="D1229" s="218"/>
      <c r="E1229" s="353" t="str">
        <f t="shared" si="81"/>
        <v/>
      </c>
      <c r="F1229" s="187" t="str">
        <f t="shared" si="79"/>
        <v>否</v>
      </c>
      <c r="G1229" s="250" t="str">
        <f t="shared" si="80"/>
        <v>项</v>
      </c>
    </row>
    <row r="1230" ht="36" hidden="1" customHeight="1" spans="1:7">
      <c r="A1230" s="356">
        <v>2220204</v>
      </c>
      <c r="B1230" s="357" t="s">
        <v>1080</v>
      </c>
      <c r="C1230" s="218">
        <v>0</v>
      </c>
      <c r="D1230" s="218"/>
      <c r="E1230" s="353" t="str">
        <f t="shared" si="81"/>
        <v/>
      </c>
      <c r="F1230" s="187" t="str">
        <f t="shared" si="79"/>
        <v>否</v>
      </c>
      <c r="G1230" s="250" t="str">
        <f t="shared" si="80"/>
        <v>项</v>
      </c>
    </row>
    <row r="1231" ht="36" hidden="1" customHeight="1" spans="1:7">
      <c r="A1231" s="356">
        <v>2220205</v>
      </c>
      <c r="B1231" s="357" t="s">
        <v>1081</v>
      </c>
      <c r="C1231" s="218">
        <v>0</v>
      </c>
      <c r="D1231" s="218"/>
      <c r="E1231" s="353" t="str">
        <f t="shared" si="81"/>
        <v/>
      </c>
      <c r="F1231" s="187" t="str">
        <f t="shared" si="79"/>
        <v>否</v>
      </c>
      <c r="G1231" s="250" t="str">
        <f t="shared" si="80"/>
        <v>项</v>
      </c>
    </row>
    <row r="1232" ht="36" hidden="1" customHeight="1" spans="1:7">
      <c r="A1232" s="356">
        <v>2220206</v>
      </c>
      <c r="B1232" s="357" t="s">
        <v>1082</v>
      </c>
      <c r="C1232" s="218">
        <v>0</v>
      </c>
      <c r="D1232" s="218"/>
      <c r="E1232" s="353" t="str">
        <f t="shared" si="81"/>
        <v/>
      </c>
      <c r="F1232" s="187" t="str">
        <f t="shared" si="79"/>
        <v>否</v>
      </c>
      <c r="G1232" s="250" t="str">
        <f t="shared" si="80"/>
        <v>项</v>
      </c>
    </row>
    <row r="1233" ht="36" hidden="1" customHeight="1" spans="1:7">
      <c r="A1233" s="356">
        <v>2220207</v>
      </c>
      <c r="B1233" s="357" t="s">
        <v>1083</v>
      </c>
      <c r="C1233" s="218">
        <v>0</v>
      </c>
      <c r="D1233" s="218"/>
      <c r="E1233" s="353" t="str">
        <f t="shared" si="81"/>
        <v/>
      </c>
      <c r="F1233" s="187" t="str">
        <f t="shared" si="79"/>
        <v>否</v>
      </c>
      <c r="G1233" s="250" t="str">
        <f t="shared" si="80"/>
        <v>项</v>
      </c>
    </row>
    <row r="1234" ht="36" hidden="1" customHeight="1" spans="1:7">
      <c r="A1234" s="356">
        <v>2220209</v>
      </c>
      <c r="B1234" s="357" t="s">
        <v>1084</v>
      </c>
      <c r="C1234" s="218">
        <v>0</v>
      </c>
      <c r="D1234" s="218"/>
      <c r="E1234" s="353" t="str">
        <f t="shared" si="81"/>
        <v/>
      </c>
      <c r="F1234" s="187" t="str">
        <f t="shared" si="79"/>
        <v>否</v>
      </c>
      <c r="G1234" s="250" t="str">
        <f t="shared" si="80"/>
        <v>项</v>
      </c>
    </row>
    <row r="1235" ht="36" hidden="1" customHeight="1" spans="1:7">
      <c r="A1235" s="356">
        <v>2220210</v>
      </c>
      <c r="B1235" s="357" t="s">
        <v>1085</v>
      </c>
      <c r="C1235" s="218">
        <v>0</v>
      </c>
      <c r="D1235" s="218"/>
      <c r="E1235" s="353" t="str">
        <f t="shared" si="81"/>
        <v/>
      </c>
      <c r="F1235" s="187" t="str">
        <f t="shared" si="79"/>
        <v>否</v>
      </c>
      <c r="G1235" s="250" t="str">
        <f t="shared" si="80"/>
        <v>项</v>
      </c>
    </row>
    <row r="1236" ht="36" hidden="1" customHeight="1" spans="1:7">
      <c r="A1236" s="356">
        <v>2220211</v>
      </c>
      <c r="B1236" s="357" t="s">
        <v>1086</v>
      </c>
      <c r="C1236" s="218">
        <v>0</v>
      </c>
      <c r="D1236" s="218"/>
      <c r="E1236" s="353" t="str">
        <f t="shared" si="81"/>
        <v/>
      </c>
      <c r="F1236" s="187" t="str">
        <f t="shared" si="79"/>
        <v>否</v>
      </c>
      <c r="G1236" s="250" t="str">
        <f t="shared" si="80"/>
        <v>项</v>
      </c>
    </row>
    <row r="1237" ht="36" hidden="1" customHeight="1" spans="1:7">
      <c r="A1237" s="356">
        <v>2220212</v>
      </c>
      <c r="B1237" s="357" t="s">
        <v>1087</v>
      </c>
      <c r="C1237" s="218">
        <v>0</v>
      </c>
      <c r="D1237" s="218"/>
      <c r="E1237" s="353" t="str">
        <f t="shared" si="81"/>
        <v/>
      </c>
      <c r="F1237" s="187" t="str">
        <f t="shared" si="79"/>
        <v>否</v>
      </c>
      <c r="G1237" s="250" t="str">
        <f t="shared" si="80"/>
        <v>项</v>
      </c>
    </row>
    <row r="1238" ht="36" hidden="1" customHeight="1" spans="1:7">
      <c r="A1238" s="356">
        <v>2220250</v>
      </c>
      <c r="B1238" s="357" t="s">
        <v>210</v>
      </c>
      <c r="C1238" s="218">
        <v>0</v>
      </c>
      <c r="D1238" s="218"/>
      <c r="E1238" s="353" t="str">
        <f t="shared" si="81"/>
        <v/>
      </c>
      <c r="F1238" s="187" t="str">
        <f t="shared" si="79"/>
        <v>否</v>
      </c>
      <c r="G1238" s="250" t="str">
        <f t="shared" si="80"/>
        <v>项</v>
      </c>
    </row>
    <row r="1239" ht="36" hidden="1" customHeight="1" spans="1:7">
      <c r="A1239" s="356">
        <v>2220299</v>
      </c>
      <c r="B1239" s="357" t="s">
        <v>1088</v>
      </c>
      <c r="C1239" s="218">
        <v>0</v>
      </c>
      <c r="D1239" s="218"/>
      <c r="E1239" s="353" t="str">
        <f t="shared" si="81"/>
        <v/>
      </c>
      <c r="F1239" s="187" t="str">
        <f t="shared" si="79"/>
        <v>否</v>
      </c>
      <c r="G1239" s="250" t="str">
        <f t="shared" si="80"/>
        <v>项</v>
      </c>
    </row>
    <row r="1240" s="248" customFormat="1" ht="36" hidden="1" customHeight="1" spans="1:7">
      <c r="A1240" s="352">
        <v>22203</v>
      </c>
      <c r="B1240" s="211" t="s">
        <v>1089</v>
      </c>
      <c r="C1240" s="219">
        <f>SUM(C1241:C1245)</f>
        <v>0</v>
      </c>
      <c r="D1240" s="219">
        <f>SUM(D1241:D1245)</f>
        <v>0</v>
      </c>
      <c r="E1240" s="353" t="str">
        <f t="shared" si="81"/>
        <v/>
      </c>
      <c r="F1240" s="189" t="str">
        <f t="shared" si="79"/>
        <v>否</v>
      </c>
      <c r="G1240" s="248" t="str">
        <f t="shared" si="80"/>
        <v>款</v>
      </c>
    </row>
    <row r="1241" ht="36" hidden="1" customHeight="1" spans="1:7">
      <c r="A1241" s="356">
        <v>2220301</v>
      </c>
      <c r="B1241" s="227" t="s">
        <v>1090</v>
      </c>
      <c r="C1241" s="218">
        <v>0</v>
      </c>
      <c r="D1241" s="218">
        <v>0</v>
      </c>
      <c r="E1241" s="353" t="str">
        <f t="shared" si="81"/>
        <v/>
      </c>
      <c r="F1241" s="187" t="str">
        <f t="shared" si="79"/>
        <v>否</v>
      </c>
      <c r="G1241" s="250" t="str">
        <f t="shared" si="80"/>
        <v>项</v>
      </c>
    </row>
    <row r="1242" ht="36" hidden="1" customHeight="1" spans="1:7">
      <c r="A1242" s="356">
        <v>2220303</v>
      </c>
      <c r="B1242" s="227" t="s">
        <v>1091</v>
      </c>
      <c r="C1242" s="218">
        <v>0</v>
      </c>
      <c r="D1242" s="218">
        <v>0</v>
      </c>
      <c r="E1242" s="353" t="str">
        <f t="shared" si="81"/>
        <v/>
      </c>
      <c r="F1242" s="187" t="str">
        <f t="shared" si="79"/>
        <v>否</v>
      </c>
      <c r="G1242" s="250" t="str">
        <f t="shared" si="80"/>
        <v>项</v>
      </c>
    </row>
    <row r="1243" ht="36" hidden="1" customHeight="1" spans="1:7">
      <c r="A1243" s="356">
        <v>2220304</v>
      </c>
      <c r="B1243" s="227" t="s">
        <v>1092</v>
      </c>
      <c r="C1243" s="218">
        <v>0</v>
      </c>
      <c r="D1243" s="218">
        <v>0</v>
      </c>
      <c r="E1243" s="353" t="str">
        <f t="shared" si="81"/>
        <v/>
      </c>
      <c r="F1243" s="187" t="str">
        <f t="shared" si="79"/>
        <v>否</v>
      </c>
      <c r="G1243" s="250" t="str">
        <f t="shared" si="80"/>
        <v>项</v>
      </c>
    </row>
    <row r="1244" ht="36" hidden="1" customHeight="1" spans="1:7">
      <c r="A1244" s="358">
        <v>2220305</v>
      </c>
      <c r="B1244" s="367" t="s">
        <v>1693</v>
      </c>
      <c r="C1244" s="218">
        <v>0</v>
      </c>
      <c r="D1244" s="218">
        <v>0</v>
      </c>
      <c r="E1244" s="353" t="str">
        <f t="shared" si="81"/>
        <v/>
      </c>
      <c r="F1244" s="187" t="str">
        <f t="shared" si="79"/>
        <v>否</v>
      </c>
      <c r="G1244" s="250" t="str">
        <f t="shared" si="80"/>
        <v>项</v>
      </c>
    </row>
    <row r="1245" ht="36" hidden="1" customHeight="1" spans="1:7">
      <c r="A1245" s="356">
        <v>2220399</v>
      </c>
      <c r="B1245" s="227" t="s">
        <v>1094</v>
      </c>
      <c r="C1245" s="218">
        <v>0</v>
      </c>
      <c r="D1245" s="218">
        <v>0</v>
      </c>
      <c r="E1245" s="353" t="str">
        <f t="shared" si="81"/>
        <v/>
      </c>
      <c r="F1245" s="187" t="str">
        <f t="shared" si="79"/>
        <v>否</v>
      </c>
      <c r="G1245" s="250" t="str">
        <f t="shared" si="80"/>
        <v>项</v>
      </c>
    </row>
    <row r="1246" s="248" customFormat="1" ht="36" customHeight="1" spans="1:7">
      <c r="A1246" s="352">
        <v>22204</v>
      </c>
      <c r="B1246" s="211" t="s">
        <v>1095</v>
      </c>
      <c r="C1246" s="219">
        <f>SUM(C1247:C1251)</f>
        <v>500</v>
      </c>
      <c r="D1246" s="219">
        <f>SUM(D1247:D1251)</f>
        <v>481</v>
      </c>
      <c r="E1246" s="353">
        <f t="shared" si="81"/>
        <v>-0.038</v>
      </c>
      <c r="F1246" s="189" t="str">
        <f t="shared" si="79"/>
        <v>是</v>
      </c>
      <c r="G1246" s="248" t="str">
        <f t="shared" si="80"/>
        <v>款</v>
      </c>
    </row>
    <row r="1247" ht="36" hidden="1" customHeight="1" spans="1:7">
      <c r="A1247" s="356">
        <v>2220401</v>
      </c>
      <c r="B1247" s="227" t="s">
        <v>1096</v>
      </c>
      <c r="C1247" s="218">
        <v>0</v>
      </c>
      <c r="D1247" s="218">
        <v>0</v>
      </c>
      <c r="E1247" s="353" t="str">
        <f t="shared" si="81"/>
        <v/>
      </c>
      <c r="F1247" s="187" t="str">
        <f t="shared" si="79"/>
        <v>否</v>
      </c>
      <c r="G1247" s="250" t="str">
        <f t="shared" si="80"/>
        <v>项</v>
      </c>
    </row>
    <row r="1248" ht="36" hidden="1" customHeight="1" spans="1:7">
      <c r="A1248" s="356">
        <v>2220402</v>
      </c>
      <c r="B1248" s="227" t="s">
        <v>1097</v>
      </c>
      <c r="C1248" s="218">
        <v>0</v>
      </c>
      <c r="D1248" s="218">
        <v>0</v>
      </c>
      <c r="E1248" s="353" t="str">
        <f t="shared" si="81"/>
        <v/>
      </c>
      <c r="F1248" s="187" t="str">
        <f t="shared" si="79"/>
        <v>否</v>
      </c>
      <c r="G1248" s="250" t="str">
        <f t="shared" si="80"/>
        <v>项</v>
      </c>
    </row>
    <row r="1249" ht="36" hidden="1" customHeight="1" spans="1:7">
      <c r="A1249" s="356">
        <v>2220403</v>
      </c>
      <c r="B1249" s="227" t="s">
        <v>1652</v>
      </c>
      <c r="C1249" s="218">
        <v>0</v>
      </c>
      <c r="D1249" s="218">
        <v>0</v>
      </c>
      <c r="E1249" s="353" t="str">
        <f t="shared" si="81"/>
        <v/>
      </c>
      <c r="F1249" s="187" t="str">
        <f t="shared" si="79"/>
        <v>否</v>
      </c>
      <c r="G1249" s="250" t="str">
        <f t="shared" si="80"/>
        <v>项</v>
      </c>
    </row>
    <row r="1250" ht="36" hidden="1" customHeight="1" spans="1:7">
      <c r="A1250" s="356">
        <v>2220404</v>
      </c>
      <c r="B1250" s="227" t="s">
        <v>1099</v>
      </c>
      <c r="C1250" s="218">
        <v>0</v>
      </c>
      <c r="D1250" s="218">
        <v>0</v>
      </c>
      <c r="E1250" s="353" t="str">
        <f t="shared" si="81"/>
        <v/>
      </c>
      <c r="F1250" s="187" t="str">
        <f t="shared" si="79"/>
        <v>否</v>
      </c>
      <c r="G1250" s="250" t="str">
        <f t="shared" si="80"/>
        <v>项</v>
      </c>
    </row>
    <row r="1251" ht="36" customHeight="1" spans="1:7">
      <c r="A1251" s="356">
        <v>2220499</v>
      </c>
      <c r="B1251" s="227" t="s">
        <v>1100</v>
      </c>
      <c r="C1251" s="218">
        <v>500</v>
      </c>
      <c r="D1251" s="218">
        <v>481</v>
      </c>
      <c r="E1251" s="353">
        <f t="shared" si="81"/>
        <v>-0.038</v>
      </c>
      <c r="F1251" s="187" t="str">
        <f t="shared" si="79"/>
        <v>是</v>
      </c>
      <c r="G1251" s="250" t="str">
        <f t="shared" si="80"/>
        <v>项</v>
      </c>
    </row>
    <row r="1252" s="248" customFormat="1" ht="36" hidden="1" customHeight="1" spans="1:7">
      <c r="A1252" s="352">
        <v>22205</v>
      </c>
      <c r="B1252" s="211" t="s">
        <v>1101</v>
      </c>
      <c r="C1252" s="219">
        <f>SUM(C1253:C1264)</f>
        <v>0</v>
      </c>
      <c r="D1252" s="219">
        <f>SUM(D1253:D1264)</f>
        <v>0</v>
      </c>
      <c r="E1252" s="353" t="str">
        <f t="shared" si="81"/>
        <v/>
      </c>
      <c r="F1252" s="189" t="str">
        <f t="shared" si="79"/>
        <v>否</v>
      </c>
      <c r="G1252" s="248" t="str">
        <f t="shared" si="80"/>
        <v>款</v>
      </c>
    </row>
    <row r="1253" ht="36" hidden="1" customHeight="1" spans="1:7">
      <c r="A1253" s="356">
        <v>2220501</v>
      </c>
      <c r="B1253" s="227" t="s">
        <v>1102</v>
      </c>
      <c r="C1253" s="218">
        <v>0</v>
      </c>
      <c r="D1253" s="218">
        <v>0</v>
      </c>
      <c r="E1253" s="353" t="str">
        <f t="shared" si="81"/>
        <v/>
      </c>
      <c r="F1253" s="187" t="str">
        <f t="shared" si="79"/>
        <v>否</v>
      </c>
      <c r="G1253" s="250" t="str">
        <f t="shared" si="80"/>
        <v>项</v>
      </c>
    </row>
    <row r="1254" ht="36" hidden="1" customHeight="1" spans="1:7">
      <c r="A1254" s="356">
        <v>2220502</v>
      </c>
      <c r="B1254" s="227" t="s">
        <v>1103</v>
      </c>
      <c r="C1254" s="218">
        <v>0</v>
      </c>
      <c r="D1254" s="218">
        <v>0</v>
      </c>
      <c r="E1254" s="353" t="str">
        <f t="shared" si="81"/>
        <v/>
      </c>
      <c r="F1254" s="187" t="str">
        <f t="shared" si="79"/>
        <v>否</v>
      </c>
      <c r="G1254" s="250" t="str">
        <f t="shared" si="80"/>
        <v>项</v>
      </c>
    </row>
    <row r="1255" ht="36" hidden="1" customHeight="1" spans="1:7">
      <c r="A1255" s="356">
        <v>2220503</v>
      </c>
      <c r="B1255" s="227" t="s">
        <v>1104</v>
      </c>
      <c r="C1255" s="218">
        <v>0</v>
      </c>
      <c r="D1255" s="218">
        <v>0</v>
      </c>
      <c r="E1255" s="353" t="str">
        <f t="shared" si="81"/>
        <v/>
      </c>
      <c r="F1255" s="187" t="str">
        <f t="shared" si="79"/>
        <v>否</v>
      </c>
      <c r="G1255" s="250" t="str">
        <f t="shared" si="80"/>
        <v>项</v>
      </c>
    </row>
    <row r="1256" ht="36" hidden="1" customHeight="1" spans="1:7">
      <c r="A1256" s="356">
        <v>2220504</v>
      </c>
      <c r="B1256" s="227" t="s">
        <v>1105</v>
      </c>
      <c r="C1256" s="218">
        <v>0</v>
      </c>
      <c r="D1256" s="218">
        <v>0</v>
      </c>
      <c r="E1256" s="353" t="str">
        <f t="shared" si="81"/>
        <v/>
      </c>
      <c r="F1256" s="187" t="str">
        <f t="shared" si="79"/>
        <v>否</v>
      </c>
      <c r="G1256" s="250" t="str">
        <f t="shared" si="80"/>
        <v>项</v>
      </c>
    </row>
    <row r="1257" ht="36" hidden="1" customHeight="1" spans="1:7">
      <c r="A1257" s="356">
        <v>2220505</v>
      </c>
      <c r="B1257" s="227" t="s">
        <v>1106</v>
      </c>
      <c r="C1257" s="218">
        <v>0</v>
      </c>
      <c r="D1257" s="218">
        <v>0</v>
      </c>
      <c r="E1257" s="353" t="str">
        <f t="shared" si="81"/>
        <v/>
      </c>
      <c r="F1257" s="187" t="str">
        <f t="shared" si="79"/>
        <v>否</v>
      </c>
      <c r="G1257" s="250" t="str">
        <f t="shared" si="80"/>
        <v>项</v>
      </c>
    </row>
    <row r="1258" ht="36" hidden="1" customHeight="1" spans="1:7">
      <c r="A1258" s="356">
        <v>2220506</v>
      </c>
      <c r="B1258" s="227" t="s">
        <v>1107</v>
      </c>
      <c r="C1258" s="218">
        <v>0</v>
      </c>
      <c r="D1258" s="218">
        <v>0</v>
      </c>
      <c r="E1258" s="353" t="str">
        <f t="shared" si="81"/>
        <v/>
      </c>
      <c r="F1258" s="187" t="str">
        <f t="shared" si="79"/>
        <v>否</v>
      </c>
      <c r="G1258" s="250" t="str">
        <f t="shared" si="80"/>
        <v>项</v>
      </c>
    </row>
    <row r="1259" ht="36" hidden="1" customHeight="1" spans="1:7">
      <c r="A1259" s="356">
        <v>2220507</v>
      </c>
      <c r="B1259" s="227" t="s">
        <v>1108</v>
      </c>
      <c r="C1259" s="218">
        <v>0</v>
      </c>
      <c r="D1259" s="218">
        <v>0</v>
      </c>
      <c r="E1259" s="353" t="str">
        <f t="shared" si="81"/>
        <v/>
      </c>
      <c r="F1259" s="187" t="str">
        <f t="shared" si="79"/>
        <v>否</v>
      </c>
      <c r="G1259" s="250" t="str">
        <f t="shared" si="80"/>
        <v>项</v>
      </c>
    </row>
    <row r="1260" ht="36" hidden="1" customHeight="1" spans="1:7">
      <c r="A1260" s="356">
        <v>2220508</v>
      </c>
      <c r="B1260" s="227" t="s">
        <v>1109</v>
      </c>
      <c r="C1260" s="218">
        <v>0</v>
      </c>
      <c r="D1260" s="218">
        <v>0</v>
      </c>
      <c r="E1260" s="353" t="str">
        <f t="shared" si="81"/>
        <v/>
      </c>
      <c r="F1260" s="187" t="str">
        <f t="shared" si="79"/>
        <v>否</v>
      </c>
      <c r="G1260" s="250" t="str">
        <f t="shared" si="80"/>
        <v>项</v>
      </c>
    </row>
    <row r="1261" ht="36" hidden="1" customHeight="1" spans="1:7">
      <c r="A1261" s="356">
        <v>2220509</v>
      </c>
      <c r="B1261" s="227" t="s">
        <v>1110</v>
      </c>
      <c r="C1261" s="218">
        <v>0</v>
      </c>
      <c r="D1261" s="218">
        <v>0</v>
      </c>
      <c r="E1261" s="353" t="str">
        <f t="shared" si="81"/>
        <v/>
      </c>
      <c r="F1261" s="187" t="str">
        <f t="shared" si="79"/>
        <v>否</v>
      </c>
      <c r="G1261" s="250" t="str">
        <f t="shared" si="80"/>
        <v>项</v>
      </c>
    </row>
    <row r="1262" ht="36" hidden="1" customHeight="1" spans="1:7">
      <c r="A1262" s="356">
        <v>2220510</v>
      </c>
      <c r="B1262" s="227" t="s">
        <v>1111</v>
      </c>
      <c r="C1262" s="218">
        <v>0</v>
      </c>
      <c r="D1262" s="218">
        <v>0</v>
      </c>
      <c r="E1262" s="353" t="str">
        <f t="shared" si="81"/>
        <v/>
      </c>
      <c r="F1262" s="187" t="str">
        <f t="shared" si="79"/>
        <v>否</v>
      </c>
      <c r="G1262" s="250" t="str">
        <f t="shared" si="80"/>
        <v>项</v>
      </c>
    </row>
    <row r="1263" ht="36" hidden="1" customHeight="1" spans="1:7">
      <c r="A1263" s="360">
        <v>2220511</v>
      </c>
      <c r="B1263" s="227" t="s">
        <v>1112</v>
      </c>
      <c r="C1263" s="218">
        <v>0</v>
      </c>
      <c r="D1263" s="218">
        <v>0</v>
      </c>
      <c r="E1263" s="353" t="str">
        <f t="shared" si="81"/>
        <v/>
      </c>
      <c r="F1263" s="187" t="str">
        <f t="shared" si="79"/>
        <v>否</v>
      </c>
      <c r="G1263" s="250" t="str">
        <f t="shared" si="80"/>
        <v>项</v>
      </c>
    </row>
    <row r="1264" ht="36" hidden="1" customHeight="1" spans="1:7">
      <c r="A1264" s="356">
        <v>2220599</v>
      </c>
      <c r="B1264" s="227" t="s">
        <v>1113</v>
      </c>
      <c r="C1264" s="218">
        <v>0</v>
      </c>
      <c r="D1264" s="218">
        <v>0</v>
      </c>
      <c r="E1264" s="353" t="str">
        <f t="shared" si="81"/>
        <v/>
      </c>
      <c r="F1264" s="187" t="str">
        <f t="shared" si="79"/>
        <v>否</v>
      </c>
      <c r="G1264" s="250" t="str">
        <f t="shared" si="80"/>
        <v>项</v>
      </c>
    </row>
    <row r="1265" ht="36" customHeight="1" spans="1:7">
      <c r="A1265" s="350">
        <v>224</v>
      </c>
      <c r="B1265" s="260" t="s">
        <v>117</v>
      </c>
      <c r="C1265" s="212">
        <f>SUM(C1266,C1278,C1284,C1290,C1298,C1311,C1315,C1321)</f>
        <v>1702</v>
      </c>
      <c r="D1265" s="212">
        <f>SUM(D1266,D1278,D1284,D1290,D1298,D1311,D1315,D1321)</f>
        <v>1372</v>
      </c>
      <c r="E1265" s="351">
        <f t="shared" si="81"/>
        <v>-0.194</v>
      </c>
      <c r="F1265" s="187" t="str">
        <f t="shared" ref="F1265:F1322" si="82">IF(LEN(A1265)=3,"是",IF(B1265&lt;&gt;"",IF(SUM(C1265:D1265)&lt;&gt;0,"是","否"),"是"))</f>
        <v>是</v>
      </c>
      <c r="G1265" s="250" t="str">
        <f t="shared" ref="G1265:G1322" si="83">IF(LEN(A1265)=3,"类",IF(LEN(A1265)=5,"款","项"))</f>
        <v>类</v>
      </c>
    </row>
    <row r="1266" s="248" customFormat="1" ht="36" customHeight="1" spans="1:7">
      <c r="A1266" s="352">
        <v>22401</v>
      </c>
      <c r="B1266" s="211" t="s">
        <v>1114</v>
      </c>
      <c r="C1266" s="219">
        <f>SUM(C1267:C1277)</f>
        <v>532</v>
      </c>
      <c r="D1266" s="219">
        <f>SUM(D1267:D1277)</f>
        <v>594</v>
      </c>
      <c r="E1266" s="353">
        <f t="shared" si="81"/>
        <v>0.117</v>
      </c>
      <c r="F1266" s="189" t="str">
        <f t="shared" si="82"/>
        <v>是</v>
      </c>
      <c r="G1266" s="248" t="str">
        <f t="shared" si="83"/>
        <v>款</v>
      </c>
    </row>
    <row r="1267" ht="36" customHeight="1" spans="1:7">
      <c r="A1267" s="356">
        <v>2240101</v>
      </c>
      <c r="B1267" s="227" t="s">
        <v>138</v>
      </c>
      <c r="C1267" s="218">
        <v>425</v>
      </c>
      <c r="D1267" s="218">
        <v>472</v>
      </c>
      <c r="E1267" s="353">
        <f t="shared" si="81"/>
        <v>0.111</v>
      </c>
      <c r="F1267" s="187" t="str">
        <f t="shared" si="82"/>
        <v>是</v>
      </c>
      <c r="G1267" s="250" t="str">
        <f t="shared" si="83"/>
        <v>项</v>
      </c>
    </row>
    <row r="1268" ht="36" customHeight="1" spans="1:7">
      <c r="A1268" s="356">
        <v>2240102</v>
      </c>
      <c r="B1268" s="227" t="s">
        <v>139</v>
      </c>
      <c r="C1268" s="218">
        <v>30</v>
      </c>
      <c r="D1268" s="218">
        <v>30</v>
      </c>
      <c r="E1268" s="353">
        <f t="shared" si="81"/>
        <v>0</v>
      </c>
      <c r="F1268" s="187" t="str">
        <f t="shared" si="82"/>
        <v>是</v>
      </c>
      <c r="G1268" s="250" t="str">
        <f t="shared" si="83"/>
        <v>项</v>
      </c>
    </row>
    <row r="1269" ht="36" hidden="1" customHeight="1" spans="1:7">
      <c r="A1269" s="356">
        <v>2240103</v>
      </c>
      <c r="B1269" s="227" t="s">
        <v>140</v>
      </c>
      <c r="C1269" s="218">
        <v>0</v>
      </c>
      <c r="D1269" s="218">
        <v>0</v>
      </c>
      <c r="E1269" s="353" t="str">
        <f t="shared" si="81"/>
        <v/>
      </c>
      <c r="F1269" s="187" t="str">
        <f t="shared" si="82"/>
        <v>否</v>
      </c>
      <c r="G1269" s="250" t="str">
        <f t="shared" si="83"/>
        <v>项</v>
      </c>
    </row>
    <row r="1270" ht="36" customHeight="1" spans="1:7">
      <c r="A1270" s="356">
        <v>2240104</v>
      </c>
      <c r="B1270" s="227" t="s">
        <v>1115</v>
      </c>
      <c r="C1270" s="218">
        <v>67</v>
      </c>
      <c r="D1270" s="218">
        <v>92</v>
      </c>
      <c r="E1270" s="353">
        <f t="shared" si="81"/>
        <v>0.373</v>
      </c>
      <c r="F1270" s="187" t="str">
        <f t="shared" si="82"/>
        <v>是</v>
      </c>
      <c r="G1270" s="250" t="str">
        <f t="shared" si="83"/>
        <v>项</v>
      </c>
    </row>
    <row r="1271" ht="36" hidden="1" customHeight="1" spans="1:7">
      <c r="A1271" s="356">
        <v>2240105</v>
      </c>
      <c r="B1271" s="227" t="s">
        <v>1116</v>
      </c>
      <c r="C1271" s="218">
        <v>0</v>
      </c>
      <c r="D1271" s="218">
        <v>0</v>
      </c>
      <c r="E1271" s="353" t="str">
        <f t="shared" si="81"/>
        <v/>
      </c>
      <c r="F1271" s="187" t="str">
        <f t="shared" si="82"/>
        <v>否</v>
      </c>
      <c r="G1271" s="250" t="str">
        <f t="shared" si="83"/>
        <v>项</v>
      </c>
    </row>
    <row r="1272" ht="36" customHeight="1" spans="1:7">
      <c r="A1272" s="356">
        <v>2240106</v>
      </c>
      <c r="B1272" s="227" t="s">
        <v>1117</v>
      </c>
      <c r="C1272" s="218">
        <v>5</v>
      </c>
      <c r="D1272" s="218">
        <v>0</v>
      </c>
      <c r="E1272" s="353">
        <f t="shared" si="81"/>
        <v>-1</v>
      </c>
      <c r="F1272" s="187" t="str">
        <f t="shared" si="82"/>
        <v>是</v>
      </c>
      <c r="G1272" s="250" t="str">
        <f t="shared" si="83"/>
        <v>项</v>
      </c>
    </row>
    <row r="1273" ht="36" hidden="1" customHeight="1" spans="1:7">
      <c r="A1273" s="356">
        <v>2240107</v>
      </c>
      <c r="B1273" s="227" t="s">
        <v>1653</v>
      </c>
      <c r="C1273" s="218">
        <v>0</v>
      </c>
      <c r="D1273" s="218">
        <v>0</v>
      </c>
      <c r="E1273" s="353" t="str">
        <f t="shared" si="81"/>
        <v/>
      </c>
      <c r="F1273" s="187" t="str">
        <f t="shared" si="82"/>
        <v>否</v>
      </c>
      <c r="G1273" s="250" t="str">
        <f t="shared" si="83"/>
        <v>项</v>
      </c>
    </row>
    <row r="1274" ht="36" hidden="1" customHeight="1" spans="1:7">
      <c r="A1274" s="356">
        <v>2240108</v>
      </c>
      <c r="B1274" s="227" t="s">
        <v>1119</v>
      </c>
      <c r="C1274" s="218">
        <v>0</v>
      </c>
      <c r="D1274" s="218">
        <v>0</v>
      </c>
      <c r="E1274" s="353" t="str">
        <f t="shared" si="81"/>
        <v/>
      </c>
      <c r="F1274" s="187" t="str">
        <f t="shared" si="82"/>
        <v>否</v>
      </c>
      <c r="G1274" s="250" t="str">
        <f t="shared" si="83"/>
        <v>项</v>
      </c>
    </row>
    <row r="1275" ht="36" customHeight="1" spans="1:7">
      <c r="A1275" s="356">
        <v>2240109</v>
      </c>
      <c r="B1275" s="227" t="s">
        <v>1120</v>
      </c>
      <c r="C1275" s="218">
        <v>5</v>
      </c>
      <c r="D1275" s="218">
        <v>0</v>
      </c>
      <c r="E1275" s="353">
        <f t="shared" si="81"/>
        <v>-1</v>
      </c>
      <c r="F1275" s="187" t="str">
        <f t="shared" si="82"/>
        <v>是</v>
      </c>
      <c r="G1275" s="250" t="str">
        <f t="shared" si="83"/>
        <v>项</v>
      </c>
    </row>
    <row r="1276" ht="36" hidden="1" customHeight="1" spans="1:7">
      <c r="A1276" s="356">
        <v>2240150</v>
      </c>
      <c r="B1276" s="227" t="s">
        <v>147</v>
      </c>
      <c r="C1276" s="218">
        <v>0</v>
      </c>
      <c r="D1276" s="218">
        <v>0</v>
      </c>
      <c r="E1276" s="353" t="str">
        <f t="shared" si="81"/>
        <v/>
      </c>
      <c r="F1276" s="187" t="str">
        <f t="shared" si="82"/>
        <v>否</v>
      </c>
      <c r="G1276" s="250" t="str">
        <f t="shared" si="83"/>
        <v>项</v>
      </c>
    </row>
    <row r="1277" ht="36" hidden="1" customHeight="1" spans="1:7">
      <c r="A1277" s="356">
        <v>2240199</v>
      </c>
      <c r="B1277" s="227" t="s">
        <v>1121</v>
      </c>
      <c r="C1277" s="218">
        <v>0</v>
      </c>
      <c r="D1277" s="218">
        <v>0</v>
      </c>
      <c r="E1277" s="353" t="str">
        <f t="shared" si="81"/>
        <v/>
      </c>
      <c r="F1277" s="187" t="str">
        <f t="shared" si="82"/>
        <v>否</v>
      </c>
      <c r="G1277" s="250" t="str">
        <f t="shared" si="83"/>
        <v>项</v>
      </c>
    </row>
    <row r="1278" s="248" customFormat="1" ht="36" customHeight="1" spans="1:7">
      <c r="A1278" s="352">
        <v>22402</v>
      </c>
      <c r="B1278" s="225" t="s">
        <v>1654</v>
      </c>
      <c r="C1278" s="219">
        <f>SUM(C1279:C1283)</f>
        <v>445</v>
      </c>
      <c r="D1278" s="219">
        <f>SUM(D1279:D1283)</f>
        <v>759</v>
      </c>
      <c r="E1278" s="353">
        <f t="shared" si="81"/>
        <v>0.706</v>
      </c>
      <c r="F1278" s="189" t="str">
        <f t="shared" si="82"/>
        <v>是</v>
      </c>
      <c r="G1278" s="248" t="str">
        <f t="shared" si="83"/>
        <v>款</v>
      </c>
    </row>
    <row r="1279" ht="36" customHeight="1" spans="1:7">
      <c r="A1279" s="356">
        <v>2240201</v>
      </c>
      <c r="B1279" s="227" t="s">
        <v>138</v>
      </c>
      <c r="C1279" s="218">
        <v>333</v>
      </c>
      <c r="D1279" s="218">
        <v>754</v>
      </c>
      <c r="E1279" s="353">
        <f t="shared" si="81"/>
        <v>1.264</v>
      </c>
      <c r="F1279" s="187" t="str">
        <f t="shared" si="82"/>
        <v>是</v>
      </c>
      <c r="G1279" s="250" t="str">
        <f t="shared" si="83"/>
        <v>项</v>
      </c>
    </row>
    <row r="1280" ht="36" hidden="1" customHeight="1" spans="1:7">
      <c r="A1280" s="356">
        <v>2240202</v>
      </c>
      <c r="B1280" s="227" t="s">
        <v>139</v>
      </c>
      <c r="C1280" s="218">
        <v>0</v>
      </c>
      <c r="D1280" s="218">
        <v>0</v>
      </c>
      <c r="E1280" s="353" t="str">
        <f t="shared" si="81"/>
        <v/>
      </c>
      <c r="F1280" s="187" t="str">
        <f t="shared" si="82"/>
        <v>否</v>
      </c>
      <c r="G1280" s="250" t="str">
        <f t="shared" si="83"/>
        <v>项</v>
      </c>
    </row>
    <row r="1281" ht="36" hidden="1" customHeight="1" spans="1:7">
      <c r="A1281" s="356">
        <v>2240203</v>
      </c>
      <c r="B1281" s="227" t="s">
        <v>140</v>
      </c>
      <c r="C1281" s="218">
        <v>0</v>
      </c>
      <c r="D1281" s="218">
        <v>0</v>
      </c>
      <c r="E1281" s="353" t="str">
        <f t="shared" si="81"/>
        <v/>
      </c>
      <c r="F1281" s="187" t="str">
        <f t="shared" si="82"/>
        <v>否</v>
      </c>
      <c r="G1281" s="250" t="str">
        <f t="shared" si="83"/>
        <v>项</v>
      </c>
    </row>
    <row r="1282" ht="36" customHeight="1" spans="1:7">
      <c r="A1282" s="356">
        <v>2240204</v>
      </c>
      <c r="B1282" s="227" t="s">
        <v>1123</v>
      </c>
      <c r="C1282" s="218">
        <v>4</v>
      </c>
      <c r="D1282" s="218">
        <v>5</v>
      </c>
      <c r="E1282" s="353">
        <f t="shared" si="81"/>
        <v>0.25</v>
      </c>
      <c r="F1282" s="187" t="str">
        <f t="shared" si="82"/>
        <v>是</v>
      </c>
      <c r="G1282" s="250" t="str">
        <f t="shared" si="83"/>
        <v>项</v>
      </c>
    </row>
    <row r="1283" ht="36" customHeight="1" spans="1:7">
      <c r="A1283" s="356">
        <v>2240299</v>
      </c>
      <c r="B1283" s="357" t="s">
        <v>1655</v>
      </c>
      <c r="C1283" s="218">
        <v>108</v>
      </c>
      <c r="D1283" s="218">
        <v>0</v>
      </c>
      <c r="E1283" s="353">
        <f t="shared" si="81"/>
        <v>-1</v>
      </c>
      <c r="F1283" s="187" t="str">
        <f t="shared" si="82"/>
        <v>是</v>
      </c>
      <c r="G1283" s="250" t="str">
        <f t="shared" si="83"/>
        <v>项</v>
      </c>
    </row>
    <row r="1284" s="248" customFormat="1" ht="36" hidden="1" customHeight="1" spans="1:7">
      <c r="A1284" s="352">
        <v>22403</v>
      </c>
      <c r="B1284" s="227" t="s">
        <v>1656</v>
      </c>
      <c r="C1284" s="219">
        <f>SUM(C1285:C1289)</f>
        <v>0</v>
      </c>
      <c r="D1284" s="219">
        <f>SUM(D1285:D1289)</f>
        <v>0</v>
      </c>
      <c r="E1284" s="353" t="str">
        <f t="shared" si="81"/>
        <v/>
      </c>
      <c r="F1284" s="189" t="str">
        <f t="shared" si="82"/>
        <v>否</v>
      </c>
      <c r="G1284" s="248" t="str">
        <f t="shared" si="83"/>
        <v>款</v>
      </c>
    </row>
    <row r="1285" ht="36" hidden="1" customHeight="1" spans="1:7">
      <c r="A1285" s="356">
        <v>2240301</v>
      </c>
      <c r="B1285" s="227" t="s">
        <v>1657</v>
      </c>
      <c r="C1285" s="218">
        <v>0</v>
      </c>
      <c r="D1285" s="218">
        <v>0</v>
      </c>
      <c r="E1285" s="353" t="str">
        <f t="shared" ref="E1285:E1337" si="84">IF(C1285&lt;&gt;0,D1285/C1285-1,"")</f>
        <v/>
      </c>
      <c r="F1285" s="187" t="str">
        <f t="shared" si="82"/>
        <v>否</v>
      </c>
      <c r="G1285" s="250" t="str">
        <f t="shared" si="83"/>
        <v>项</v>
      </c>
    </row>
    <row r="1286" ht="36" hidden="1" customHeight="1" spans="1:7">
      <c r="A1286" s="356">
        <v>2240302</v>
      </c>
      <c r="B1286" s="227" t="s">
        <v>1658</v>
      </c>
      <c r="C1286" s="218">
        <v>0</v>
      </c>
      <c r="D1286" s="218">
        <v>0</v>
      </c>
      <c r="E1286" s="353" t="str">
        <f t="shared" si="84"/>
        <v/>
      </c>
      <c r="F1286" s="187" t="str">
        <f t="shared" si="82"/>
        <v>否</v>
      </c>
      <c r="G1286" s="250" t="str">
        <f t="shared" si="83"/>
        <v>项</v>
      </c>
    </row>
    <row r="1287" ht="36" hidden="1" customHeight="1" spans="1:7">
      <c r="A1287" s="356">
        <v>2240303</v>
      </c>
      <c r="B1287" s="227" t="s">
        <v>1659</v>
      </c>
      <c r="C1287" s="218">
        <v>0</v>
      </c>
      <c r="D1287" s="218">
        <v>0</v>
      </c>
      <c r="E1287" s="353" t="str">
        <f t="shared" si="84"/>
        <v/>
      </c>
      <c r="F1287" s="187" t="str">
        <f t="shared" si="82"/>
        <v>否</v>
      </c>
      <c r="G1287" s="250" t="str">
        <f t="shared" si="83"/>
        <v>项</v>
      </c>
    </row>
    <row r="1288" ht="36" hidden="1" customHeight="1" spans="1:7">
      <c r="A1288" s="356">
        <v>2240304</v>
      </c>
      <c r="B1288" s="227" t="s">
        <v>1660</v>
      </c>
      <c r="C1288" s="218">
        <v>0</v>
      </c>
      <c r="D1288" s="218">
        <v>0</v>
      </c>
      <c r="E1288" s="353" t="str">
        <f t="shared" si="84"/>
        <v/>
      </c>
      <c r="F1288" s="187" t="str">
        <f t="shared" si="82"/>
        <v>否</v>
      </c>
      <c r="G1288" s="250" t="str">
        <f t="shared" si="83"/>
        <v>项</v>
      </c>
    </row>
    <row r="1289" ht="36" hidden="1" customHeight="1" spans="1:7">
      <c r="A1289" s="356">
        <v>2240399</v>
      </c>
      <c r="B1289" s="227" t="s">
        <v>1661</v>
      </c>
      <c r="C1289" s="218">
        <v>0</v>
      </c>
      <c r="D1289" s="218">
        <v>0</v>
      </c>
      <c r="E1289" s="353" t="str">
        <f t="shared" si="84"/>
        <v/>
      </c>
      <c r="F1289" s="187" t="str">
        <f t="shared" si="82"/>
        <v>否</v>
      </c>
      <c r="G1289" s="250" t="str">
        <f t="shared" si="83"/>
        <v>项</v>
      </c>
    </row>
    <row r="1290" s="248" customFormat="1" ht="36" hidden="1" customHeight="1" spans="1:7">
      <c r="A1290" s="352">
        <v>22404</v>
      </c>
      <c r="B1290" s="211" t="s">
        <v>1128</v>
      </c>
      <c r="C1290" s="219">
        <f>SUM(C1291:C1297)</f>
        <v>0</v>
      </c>
      <c r="D1290" s="219">
        <f>SUM(D1291:D1297)</f>
        <v>0</v>
      </c>
      <c r="E1290" s="353" t="str">
        <f t="shared" si="84"/>
        <v/>
      </c>
      <c r="F1290" s="189" t="str">
        <f t="shared" si="82"/>
        <v>否</v>
      </c>
      <c r="G1290" s="248" t="str">
        <f t="shared" si="83"/>
        <v>款</v>
      </c>
    </row>
    <row r="1291" ht="36" hidden="1" customHeight="1" spans="1:7">
      <c r="A1291" s="356">
        <v>2240401</v>
      </c>
      <c r="B1291" s="227" t="s">
        <v>138</v>
      </c>
      <c r="C1291" s="218">
        <v>0</v>
      </c>
      <c r="D1291" s="218">
        <v>0</v>
      </c>
      <c r="E1291" s="353" t="str">
        <f t="shared" si="84"/>
        <v/>
      </c>
      <c r="F1291" s="187" t="str">
        <f t="shared" si="82"/>
        <v>否</v>
      </c>
      <c r="G1291" s="250" t="str">
        <f t="shared" si="83"/>
        <v>项</v>
      </c>
    </row>
    <row r="1292" ht="36" hidden="1" customHeight="1" spans="1:7">
      <c r="A1292" s="356">
        <v>2240402</v>
      </c>
      <c r="B1292" s="227" t="s">
        <v>139</v>
      </c>
      <c r="C1292" s="218">
        <v>0</v>
      </c>
      <c r="D1292" s="218">
        <v>0</v>
      </c>
      <c r="E1292" s="353" t="str">
        <f t="shared" si="84"/>
        <v/>
      </c>
      <c r="F1292" s="187" t="str">
        <f t="shared" si="82"/>
        <v>否</v>
      </c>
      <c r="G1292" s="250" t="str">
        <f t="shared" si="83"/>
        <v>项</v>
      </c>
    </row>
    <row r="1293" ht="36" hidden="1" customHeight="1" spans="1:7">
      <c r="A1293" s="356">
        <v>2240403</v>
      </c>
      <c r="B1293" s="227" t="s">
        <v>140</v>
      </c>
      <c r="C1293" s="218">
        <v>0</v>
      </c>
      <c r="D1293" s="218">
        <v>0</v>
      </c>
      <c r="E1293" s="353" t="str">
        <f t="shared" si="84"/>
        <v/>
      </c>
      <c r="F1293" s="187" t="str">
        <f t="shared" si="82"/>
        <v>否</v>
      </c>
      <c r="G1293" s="250" t="str">
        <f t="shared" si="83"/>
        <v>项</v>
      </c>
    </row>
    <row r="1294" ht="36" hidden="1" customHeight="1" spans="1:7">
      <c r="A1294" s="356">
        <v>2240404</v>
      </c>
      <c r="B1294" s="357" t="s">
        <v>1662</v>
      </c>
      <c r="C1294" s="218">
        <v>0</v>
      </c>
      <c r="D1294" s="218">
        <v>0</v>
      </c>
      <c r="E1294" s="353" t="str">
        <f t="shared" si="84"/>
        <v/>
      </c>
      <c r="F1294" s="187" t="str">
        <f t="shared" si="82"/>
        <v>否</v>
      </c>
      <c r="G1294" s="250" t="str">
        <f t="shared" si="83"/>
        <v>项</v>
      </c>
    </row>
    <row r="1295" ht="36" hidden="1" customHeight="1" spans="1:7">
      <c r="A1295" s="356">
        <v>2240405</v>
      </c>
      <c r="B1295" s="357" t="s">
        <v>1663</v>
      </c>
      <c r="C1295" s="218">
        <v>0</v>
      </c>
      <c r="D1295" s="218">
        <v>0</v>
      </c>
      <c r="E1295" s="353" t="str">
        <f t="shared" si="84"/>
        <v/>
      </c>
      <c r="F1295" s="187" t="str">
        <f t="shared" si="82"/>
        <v>否</v>
      </c>
      <c r="G1295" s="250" t="str">
        <f t="shared" si="83"/>
        <v>项</v>
      </c>
    </row>
    <row r="1296" ht="36" hidden="1" customHeight="1" spans="1:7">
      <c r="A1296" s="356">
        <v>2240450</v>
      </c>
      <c r="B1296" s="227" t="s">
        <v>147</v>
      </c>
      <c r="C1296" s="218">
        <v>0</v>
      </c>
      <c r="D1296" s="218">
        <v>0</v>
      </c>
      <c r="E1296" s="353" t="str">
        <f t="shared" si="84"/>
        <v/>
      </c>
      <c r="F1296" s="187" t="str">
        <f t="shared" si="82"/>
        <v>否</v>
      </c>
      <c r="G1296" s="250" t="str">
        <f t="shared" si="83"/>
        <v>项</v>
      </c>
    </row>
    <row r="1297" ht="36" hidden="1" customHeight="1" spans="1:7">
      <c r="A1297" s="356">
        <v>2240499</v>
      </c>
      <c r="B1297" s="357" t="s">
        <v>1664</v>
      </c>
      <c r="C1297" s="218">
        <v>0</v>
      </c>
      <c r="D1297" s="218">
        <v>0</v>
      </c>
      <c r="E1297" s="353" t="str">
        <f t="shared" si="84"/>
        <v/>
      </c>
      <c r="F1297" s="187" t="str">
        <f t="shared" si="82"/>
        <v>否</v>
      </c>
      <c r="G1297" s="250" t="str">
        <f t="shared" si="83"/>
        <v>项</v>
      </c>
    </row>
    <row r="1298" s="248" customFormat="1" ht="36" customHeight="1" spans="1:7">
      <c r="A1298" s="352">
        <v>22405</v>
      </c>
      <c r="B1298" s="211" t="s">
        <v>1132</v>
      </c>
      <c r="C1298" s="219">
        <f>SUM(C1299:C1310)</f>
        <v>7</v>
      </c>
      <c r="D1298" s="219">
        <f>SUM(D1299:D1310)</f>
        <v>3</v>
      </c>
      <c r="E1298" s="353">
        <f t="shared" si="84"/>
        <v>-0.571</v>
      </c>
      <c r="F1298" s="189" t="str">
        <f t="shared" si="82"/>
        <v>是</v>
      </c>
      <c r="G1298" s="248" t="str">
        <f t="shared" si="83"/>
        <v>款</v>
      </c>
    </row>
    <row r="1299" ht="36" hidden="1" customHeight="1" spans="1:7">
      <c r="A1299" s="356">
        <v>2240501</v>
      </c>
      <c r="B1299" s="227" t="s">
        <v>138</v>
      </c>
      <c r="C1299" s="218">
        <v>0</v>
      </c>
      <c r="D1299" s="218">
        <v>0</v>
      </c>
      <c r="E1299" s="353" t="str">
        <f t="shared" si="84"/>
        <v/>
      </c>
      <c r="F1299" s="187" t="str">
        <f t="shared" si="82"/>
        <v>否</v>
      </c>
      <c r="G1299" s="250" t="str">
        <f t="shared" si="83"/>
        <v>项</v>
      </c>
    </row>
    <row r="1300" ht="36" hidden="1" customHeight="1" spans="1:7">
      <c r="A1300" s="356">
        <v>2240502</v>
      </c>
      <c r="B1300" s="227" t="s">
        <v>139</v>
      </c>
      <c r="C1300" s="218">
        <v>0</v>
      </c>
      <c r="D1300" s="218">
        <v>0</v>
      </c>
      <c r="E1300" s="353" t="str">
        <f t="shared" si="84"/>
        <v/>
      </c>
      <c r="F1300" s="187" t="str">
        <f t="shared" si="82"/>
        <v>否</v>
      </c>
      <c r="G1300" s="250" t="str">
        <f t="shared" si="83"/>
        <v>项</v>
      </c>
    </row>
    <row r="1301" ht="36" hidden="1" customHeight="1" spans="1:7">
      <c r="A1301" s="356">
        <v>2240503</v>
      </c>
      <c r="B1301" s="227" t="s">
        <v>140</v>
      </c>
      <c r="C1301" s="218">
        <v>0</v>
      </c>
      <c r="D1301" s="218">
        <v>0</v>
      </c>
      <c r="E1301" s="353" t="str">
        <f t="shared" si="84"/>
        <v/>
      </c>
      <c r="F1301" s="187" t="str">
        <f t="shared" si="82"/>
        <v>否</v>
      </c>
      <c r="G1301" s="250" t="str">
        <f t="shared" si="83"/>
        <v>项</v>
      </c>
    </row>
    <row r="1302" ht="36" customHeight="1" spans="1:7">
      <c r="A1302" s="356">
        <v>2240504</v>
      </c>
      <c r="B1302" s="227" t="s">
        <v>1133</v>
      </c>
      <c r="C1302" s="218">
        <v>4</v>
      </c>
      <c r="D1302" s="218">
        <v>3</v>
      </c>
      <c r="E1302" s="353">
        <f t="shared" si="84"/>
        <v>-0.25</v>
      </c>
      <c r="F1302" s="187" t="str">
        <f t="shared" si="82"/>
        <v>是</v>
      </c>
      <c r="G1302" s="250" t="str">
        <f t="shared" si="83"/>
        <v>项</v>
      </c>
    </row>
    <row r="1303" ht="36" hidden="1" customHeight="1" spans="1:7">
      <c r="A1303" s="356">
        <v>2240505</v>
      </c>
      <c r="B1303" s="227" t="s">
        <v>1134</v>
      </c>
      <c r="C1303" s="218">
        <v>0</v>
      </c>
      <c r="D1303" s="218">
        <v>0</v>
      </c>
      <c r="E1303" s="353" t="str">
        <f t="shared" si="84"/>
        <v/>
      </c>
      <c r="F1303" s="187" t="str">
        <f t="shared" si="82"/>
        <v>否</v>
      </c>
      <c r="G1303" s="250" t="str">
        <f t="shared" si="83"/>
        <v>项</v>
      </c>
    </row>
    <row r="1304" ht="36" hidden="1" customHeight="1" spans="1:7">
      <c r="A1304" s="356">
        <v>2240506</v>
      </c>
      <c r="B1304" s="227" t="s">
        <v>1135</v>
      </c>
      <c r="C1304" s="218">
        <v>0</v>
      </c>
      <c r="D1304" s="218">
        <v>0</v>
      </c>
      <c r="E1304" s="353" t="str">
        <f t="shared" si="84"/>
        <v/>
      </c>
      <c r="F1304" s="187" t="str">
        <f t="shared" si="82"/>
        <v>否</v>
      </c>
      <c r="G1304" s="250" t="str">
        <f t="shared" si="83"/>
        <v>项</v>
      </c>
    </row>
    <row r="1305" ht="36" customHeight="1" spans="1:7">
      <c r="A1305" s="356">
        <v>2240507</v>
      </c>
      <c r="B1305" s="227" t="s">
        <v>1136</v>
      </c>
      <c r="C1305" s="218">
        <v>3</v>
      </c>
      <c r="D1305" s="218">
        <v>0</v>
      </c>
      <c r="E1305" s="353">
        <f t="shared" si="84"/>
        <v>-1</v>
      </c>
      <c r="F1305" s="187" t="str">
        <f t="shared" si="82"/>
        <v>是</v>
      </c>
      <c r="G1305" s="250" t="str">
        <f t="shared" si="83"/>
        <v>项</v>
      </c>
    </row>
    <row r="1306" ht="36" hidden="1" customHeight="1" spans="1:7">
      <c r="A1306" s="356">
        <v>2240508</v>
      </c>
      <c r="B1306" s="227" t="s">
        <v>1137</v>
      </c>
      <c r="C1306" s="218">
        <v>0</v>
      </c>
      <c r="D1306" s="218">
        <v>0</v>
      </c>
      <c r="E1306" s="353" t="str">
        <f t="shared" si="84"/>
        <v/>
      </c>
      <c r="F1306" s="187" t="str">
        <f t="shared" si="82"/>
        <v>否</v>
      </c>
      <c r="G1306" s="250" t="str">
        <f t="shared" si="83"/>
        <v>项</v>
      </c>
    </row>
    <row r="1307" ht="36" hidden="1" customHeight="1" spans="1:7">
      <c r="A1307" s="356">
        <v>2240509</v>
      </c>
      <c r="B1307" s="227" t="s">
        <v>1138</v>
      </c>
      <c r="C1307" s="218">
        <v>0</v>
      </c>
      <c r="D1307" s="218">
        <v>0</v>
      </c>
      <c r="E1307" s="353" t="str">
        <f t="shared" si="84"/>
        <v/>
      </c>
      <c r="F1307" s="187" t="str">
        <f t="shared" si="82"/>
        <v>否</v>
      </c>
      <c r="G1307" s="250" t="str">
        <f t="shared" si="83"/>
        <v>项</v>
      </c>
    </row>
    <row r="1308" ht="36" hidden="1" customHeight="1" spans="1:7">
      <c r="A1308" s="356">
        <v>2240510</v>
      </c>
      <c r="B1308" s="227" t="s">
        <v>1139</v>
      </c>
      <c r="C1308" s="218">
        <v>0</v>
      </c>
      <c r="D1308" s="218">
        <v>0</v>
      </c>
      <c r="E1308" s="353" t="str">
        <f t="shared" si="84"/>
        <v/>
      </c>
      <c r="F1308" s="187" t="str">
        <f t="shared" si="82"/>
        <v>否</v>
      </c>
      <c r="G1308" s="250" t="str">
        <f t="shared" si="83"/>
        <v>项</v>
      </c>
    </row>
    <row r="1309" ht="36" hidden="1" customHeight="1" spans="1:7">
      <c r="A1309" s="356">
        <v>2240550</v>
      </c>
      <c r="B1309" s="227" t="s">
        <v>1140</v>
      </c>
      <c r="C1309" s="218">
        <v>0</v>
      </c>
      <c r="D1309" s="218">
        <v>0</v>
      </c>
      <c r="E1309" s="353" t="str">
        <f t="shared" si="84"/>
        <v/>
      </c>
      <c r="F1309" s="187" t="str">
        <f t="shared" si="82"/>
        <v>否</v>
      </c>
      <c r="G1309" s="250" t="str">
        <f t="shared" si="83"/>
        <v>项</v>
      </c>
    </row>
    <row r="1310" ht="36" hidden="1" customHeight="1" spans="1:7">
      <c r="A1310" s="356">
        <v>2240599</v>
      </c>
      <c r="B1310" s="227" t="s">
        <v>1141</v>
      </c>
      <c r="C1310" s="218">
        <v>0</v>
      </c>
      <c r="D1310" s="218">
        <v>0</v>
      </c>
      <c r="E1310" s="353" t="str">
        <f t="shared" si="84"/>
        <v/>
      </c>
      <c r="F1310" s="187" t="str">
        <f t="shared" si="82"/>
        <v>否</v>
      </c>
      <c r="G1310" s="250" t="str">
        <f t="shared" si="83"/>
        <v>项</v>
      </c>
    </row>
    <row r="1311" s="248" customFormat="1" ht="36" customHeight="1" spans="1:7">
      <c r="A1311" s="352">
        <v>22406</v>
      </c>
      <c r="B1311" s="211" t="s">
        <v>1142</v>
      </c>
      <c r="C1311" s="219">
        <f>SUM(C1312:C1314)</f>
        <v>718</v>
      </c>
      <c r="D1311" s="219">
        <f>SUM(D1312:D1314)</f>
        <v>16</v>
      </c>
      <c r="E1311" s="353">
        <f t="shared" si="84"/>
        <v>-0.978</v>
      </c>
      <c r="F1311" s="189" t="str">
        <f t="shared" si="82"/>
        <v>是</v>
      </c>
      <c r="G1311" s="248" t="str">
        <f t="shared" si="83"/>
        <v>款</v>
      </c>
    </row>
    <row r="1312" ht="36" customHeight="1" spans="1:7">
      <c r="A1312" s="356">
        <v>2240601</v>
      </c>
      <c r="B1312" s="227" t="s">
        <v>1143</v>
      </c>
      <c r="C1312" s="218">
        <v>718</v>
      </c>
      <c r="D1312" s="218">
        <v>16</v>
      </c>
      <c r="E1312" s="353">
        <f t="shared" si="84"/>
        <v>-0.978</v>
      </c>
      <c r="F1312" s="187" t="str">
        <f t="shared" si="82"/>
        <v>是</v>
      </c>
      <c r="G1312" s="250" t="str">
        <f t="shared" si="83"/>
        <v>项</v>
      </c>
    </row>
    <row r="1313" ht="36" hidden="1" customHeight="1" spans="1:7">
      <c r="A1313" s="356">
        <v>2240602</v>
      </c>
      <c r="B1313" s="227" t="s">
        <v>1144</v>
      </c>
      <c r="C1313" s="218">
        <v>0</v>
      </c>
      <c r="D1313" s="218">
        <v>0</v>
      </c>
      <c r="E1313" s="353" t="str">
        <f t="shared" si="84"/>
        <v/>
      </c>
      <c r="F1313" s="187" t="str">
        <f t="shared" si="82"/>
        <v>否</v>
      </c>
      <c r="G1313" s="250" t="str">
        <f t="shared" si="83"/>
        <v>项</v>
      </c>
    </row>
    <row r="1314" ht="36" hidden="1" customHeight="1" spans="1:7">
      <c r="A1314" s="356">
        <v>2240699</v>
      </c>
      <c r="B1314" s="227" t="s">
        <v>1145</v>
      </c>
      <c r="C1314" s="218">
        <v>0</v>
      </c>
      <c r="D1314" s="218">
        <v>0</v>
      </c>
      <c r="E1314" s="353" t="str">
        <f t="shared" si="84"/>
        <v/>
      </c>
      <c r="F1314" s="187" t="str">
        <f t="shared" si="82"/>
        <v>否</v>
      </c>
      <c r="G1314" s="250" t="str">
        <f t="shared" si="83"/>
        <v>项</v>
      </c>
    </row>
    <row r="1315" s="248" customFormat="1" ht="36" hidden="1" customHeight="1" spans="1:7">
      <c r="A1315" s="352">
        <v>22407</v>
      </c>
      <c r="B1315" s="211" t="s">
        <v>1146</v>
      </c>
      <c r="C1315" s="219">
        <f>SUM(C1316:C1320)</f>
        <v>0</v>
      </c>
      <c r="D1315" s="219">
        <f>SUM(D1316:D1320)</f>
        <v>0</v>
      </c>
      <c r="E1315" s="353" t="str">
        <f t="shared" si="84"/>
        <v/>
      </c>
      <c r="F1315" s="189" t="str">
        <f t="shared" si="82"/>
        <v>否</v>
      </c>
      <c r="G1315" s="248" t="str">
        <f t="shared" si="83"/>
        <v>款</v>
      </c>
    </row>
    <row r="1316" ht="36" hidden="1" customHeight="1" spans="1:7">
      <c r="A1316" s="356">
        <v>2240701</v>
      </c>
      <c r="B1316" s="357" t="s">
        <v>1147</v>
      </c>
      <c r="C1316" s="218">
        <v>0</v>
      </c>
      <c r="D1316" s="218"/>
      <c r="E1316" s="353" t="str">
        <f t="shared" si="84"/>
        <v/>
      </c>
      <c r="F1316" s="187" t="str">
        <f t="shared" si="82"/>
        <v>否</v>
      </c>
      <c r="G1316" s="250" t="str">
        <f t="shared" si="83"/>
        <v>项</v>
      </c>
    </row>
    <row r="1317" ht="36" hidden="1" customHeight="1" spans="1:7">
      <c r="A1317" s="356">
        <v>2240702</v>
      </c>
      <c r="B1317" s="357" t="s">
        <v>1148</v>
      </c>
      <c r="C1317" s="218">
        <v>0</v>
      </c>
      <c r="D1317" s="218"/>
      <c r="E1317" s="353" t="str">
        <f t="shared" si="84"/>
        <v/>
      </c>
      <c r="F1317" s="187" t="str">
        <f t="shared" si="82"/>
        <v>否</v>
      </c>
      <c r="G1317" s="250" t="str">
        <f t="shared" si="83"/>
        <v>项</v>
      </c>
    </row>
    <row r="1318" ht="36" hidden="1" customHeight="1" spans="1:7">
      <c r="A1318" s="356">
        <v>2240703</v>
      </c>
      <c r="B1318" s="227" t="s">
        <v>1149</v>
      </c>
      <c r="C1318" s="218">
        <v>0</v>
      </c>
      <c r="D1318" s="218">
        <v>0</v>
      </c>
      <c r="E1318" s="353" t="str">
        <f t="shared" si="84"/>
        <v/>
      </c>
      <c r="F1318" s="187" t="str">
        <f t="shared" si="82"/>
        <v>否</v>
      </c>
      <c r="G1318" s="250" t="str">
        <f t="shared" si="83"/>
        <v>项</v>
      </c>
    </row>
    <row r="1319" ht="36" hidden="1" customHeight="1" spans="1:7">
      <c r="A1319" s="356">
        <v>2240704</v>
      </c>
      <c r="B1319" s="227" t="s">
        <v>1150</v>
      </c>
      <c r="C1319" s="218">
        <v>0</v>
      </c>
      <c r="D1319" s="218">
        <v>0</v>
      </c>
      <c r="E1319" s="353" t="str">
        <f t="shared" si="84"/>
        <v/>
      </c>
      <c r="F1319" s="187" t="str">
        <f t="shared" si="82"/>
        <v>否</v>
      </c>
      <c r="G1319" s="250" t="str">
        <f t="shared" si="83"/>
        <v>项</v>
      </c>
    </row>
    <row r="1320" ht="36" hidden="1" customHeight="1" spans="1:7">
      <c r="A1320" s="356">
        <v>2240799</v>
      </c>
      <c r="B1320" s="227" t="s">
        <v>1665</v>
      </c>
      <c r="C1320" s="218">
        <v>0</v>
      </c>
      <c r="D1320" s="218">
        <v>0</v>
      </c>
      <c r="E1320" s="353" t="str">
        <f t="shared" si="84"/>
        <v/>
      </c>
      <c r="F1320" s="187" t="str">
        <f t="shared" si="82"/>
        <v>否</v>
      </c>
      <c r="G1320" s="250" t="str">
        <f t="shared" si="83"/>
        <v>项</v>
      </c>
    </row>
    <row r="1321" s="248" customFormat="1" ht="36" hidden="1" customHeight="1" spans="1:7">
      <c r="A1321" s="352">
        <v>22499</v>
      </c>
      <c r="B1321" s="211" t="s">
        <v>1152</v>
      </c>
      <c r="C1321" s="219">
        <f>C1322</f>
        <v>0</v>
      </c>
      <c r="D1321" s="219">
        <f>D1322</f>
        <v>0</v>
      </c>
      <c r="E1321" s="353" t="str">
        <f t="shared" si="84"/>
        <v/>
      </c>
      <c r="F1321" s="189" t="str">
        <f t="shared" si="82"/>
        <v>否</v>
      </c>
      <c r="G1321" s="248" t="str">
        <f t="shared" si="83"/>
        <v>款</v>
      </c>
    </row>
    <row r="1322" ht="36" hidden="1" customHeight="1" spans="1:7">
      <c r="A1322" s="360">
        <v>2249999</v>
      </c>
      <c r="B1322" s="227" t="s">
        <v>1153</v>
      </c>
      <c r="C1322" s="218">
        <v>0</v>
      </c>
      <c r="D1322" s="218">
        <v>0</v>
      </c>
      <c r="E1322" s="353" t="str">
        <f t="shared" si="84"/>
        <v/>
      </c>
      <c r="F1322" s="187" t="str">
        <f t="shared" si="82"/>
        <v>否</v>
      </c>
      <c r="G1322" s="250" t="str">
        <f t="shared" si="83"/>
        <v>项</v>
      </c>
    </row>
    <row r="1323" s="248" customFormat="1" ht="36" customHeight="1" spans="1:7">
      <c r="A1323" s="352">
        <v>227</v>
      </c>
      <c r="B1323" s="211" t="s">
        <v>119</v>
      </c>
      <c r="C1323" s="213">
        <v>3100</v>
      </c>
      <c r="D1323" s="213">
        <v>2500</v>
      </c>
      <c r="E1323" s="351">
        <f t="shared" si="84"/>
        <v>-0.194</v>
      </c>
      <c r="F1323" s="189" t="str">
        <f t="shared" ref="F1323:F1337" si="85">IF(LEN(A1323)=3,"是",IF(B1323&lt;&gt;"",IF(SUM(C1323:D1323)&lt;&gt;0,"是","否"),"是"))</f>
        <v>是</v>
      </c>
      <c r="G1323" s="248" t="str">
        <f t="shared" ref="G1323:G1334" si="86">IF(LEN(A1323)=3,"类",IF(LEN(A1323)=5,"款","项"))</f>
        <v>类</v>
      </c>
    </row>
    <row r="1324" s="248" customFormat="1" ht="36" customHeight="1" spans="1:7">
      <c r="A1324" s="352">
        <v>232</v>
      </c>
      <c r="B1324" s="211" t="s">
        <v>121</v>
      </c>
      <c r="C1324" s="213">
        <f>C1325</f>
        <v>6476</v>
      </c>
      <c r="D1324" s="213">
        <f>D1325</f>
        <v>5444</v>
      </c>
      <c r="E1324" s="351">
        <f t="shared" si="84"/>
        <v>-0.159</v>
      </c>
      <c r="F1324" s="189" t="str">
        <f t="shared" si="85"/>
        <v>是</v>
      </c>
      <c r="G1324" s="248" t="str">
        <f t="shared" si="86"/>
        <v>类</v>
      </c>
    </row>
    <row r="1325" s="248" customFormat="1" ht="36" customHeight="1" spans="1:7">
      <c r="A1325" s="352">
        <v>23203</v>
      </c>
      <c r="B1325" s="211" t="s">
        <v>1154</v>
      </c>
      <c r="C1325" s="219">
        <f>SUM(C1326:C1329)</f>
        <v>6476</v>
      </c>
      <c r="D1325" s="219">
        <f>SUM(D1326:D1329)</f>
        <v>5444</v>
      </c>
      <c r="E1325" s="353">
        <f t="shared" si="84"/>
        <v>-0.159</v>
      </c>
      <c r="F1325" s="189" t="str">
        <f t="shared" si="85"/>
        <v>是</v>
      </c>
      <c r="G1325" s="248" t="str">
        <f t="shared" si="86"/>
        <v>款</v>
      </c>
    </row>
    <row r="1326" ht="36" customHeight="1" spans="1:7">
      <c r="A1326" s="356">
        <v>2320301</v>
      </c>
      <c r="B1326" s="227" t="s">
        <v>1155</v>
      </c>
      <c r="C1326" s="218">
        <v>6476</v>
      </c>
      <c r="D1326" s="218">
        <v>5444</v>
      </c>
      <c r="E1326" s="353">
        <f t="shared" si="84"/>
        <v>-0.159</v>
      </c>
      <c r="F1326" s="187" t="str">
        <f t="shared" si="85"/>
        <v>是</v>
      </c>
      <c r="G1326" s="250" t="str">
        <f t="shared" si="86"/>
        <v>项</v>
      </c>
    </row>
    <row r="1327" ht="36" hidden="1" customHeight="1" spans="1:7">
      <c r="A1327" s="356">
        <v>2320302</v>
      </c>
      <c r="B1327" s="227" t="s">
        <v>1156</v>
      </c>
      <c r="C1327" s="218">
        <v>0</v>
      </c>
      <c r="D1327" s="218">
        <v>0</v>
      </c>
      <c r="E1327" s="353" t="str">
        <f t="shared" si="84"/>
        <v/>
      </c>
      <c r="F1327" s="187" t="str">
        <f t="shared" si="85"/>
        <v>否</v>
      </c>
      <c r="G1327" s="250" t="str">
        <f t="shared" si="86"/>
        <v>项</v>
      </c>
    </row>
    <row r="1328" ht="36" hidden="1" customHeight="1" spans="1:7">
      <c r="A1328" s="356">
        <v>2320303</v>
      </c>
      <c r="B1328" s="227" t="s">
        <v>1157</v>
      </c>
      <c r="C1328" s="218">
        <v>0</v>
      </c>
      <c r="D1328" s="218">
        <v>0</v>
      </c>
      <c r="E1328" s="353" t="str">
        <f t="shared" si="84"/>
        <v/>
      </c>
      <c r="F1328" s="187" t="str">
        <f t="shared" si="85"/>
        <v>否</v>
      </c>
      <c r="G1328" s="250" t="str">
        <f t="shared" si="86"/>
        <v>项</v>
      </c>
    </row>
    <row r="1329" ht="36" hidden="1" customHeight="1" spans="1:7">
      <c r="A1329" s="356">
        <v>2320399</v>
      </c>
      <c r="B1329" s="227" t="s">
        <v>1666</v>
      </c>
      <c r="C1329" s="218">
        <v>0</v>
      </c>
      <c r="D1329" s="218">
        <v>0</v>
      </c>
      <c r="E1329" s="353" t="str">
        <f t="shared" si="84"/>
        <v/>
      </c>
      <c r="F1329" s="187" t="str">
        <f t="shared" si="85"/>
        <v>否</v>
      </c>
      <c r="G1329" s="250" t="str">
        <f t="shared" si="86"/>
        <v>项</v>
      </c>
    </row>
    <row r="1330" s="248" customFormat="1" ht="36" customHeight="1" spans="1:7">
      <c r="A1330" s="352">
        <v>233</v>
      </c>
      <c r="B1330" s="211" t="s">
        <v>123</v>
      </c>
      <c r="C1330" s="213">
        <f>C1331</f>
        <v>1</v>
      </c>
      <c r="D1330" s="213">
        <f>D1331</f>
        <v>90</v>
      </c>
      <c r="E1330" s="351">
        <f t="shared" si="84"/>
        <v>89</v>
      </c>
      <c r="F1330" s="189" t="str">
        <f t="shared" si="85"/>
        <v>是</v>
      </c>
      <c r="G1330" s="248" t="str">
        <f t="shared" si="86"/>
        <v>类</v>
      </c>
    </row>
    <row r="1331" s="248" customFormat="1" ht="36" customHeight="1" spans="1:7">
      <c r="A1331" s="352">
        <v>23303</v>
      </c>
      <c r="B1331" s="211" t="s">
        <v>1159</v>
      </c>
      <c r="C1331" s="219">
        <v>1</v>
      </c>
      <c r="D1331" s="219">
        <v>90</v>
      </c>
      <c r="E1331" s="353">
        <f t="shared" si="84"/>
        <v>89</v>
      </c>
      <c r="F1331" s="189" t="str">
        <f t="shared" si="85"/>
        <v>是</v>
      </c>
      <c r="G1331" s="248" t="str">
        <f t="shared" si="86"/>
        <v>款</v>
      </c>
    </row>
    <row r="1332" s="248" customFormat="1" ht="36" customHeight="1" spans="1:7">
      <c r="A1332" s="352">
        <v>229</v>
      </c>
      <c r="B1332" s="211" t="s">
        <v>125</v>
      </c>
      <c r="C1332" s="213">
        <f>C1333+C1334</f>
        <v>0</v>
      </c>
      <c r="D1332" s="213">
        <f>D1333+D1334</f>
        <v>670</v>
      </c>
      <c r="E1332" s="351" t="str">
        <f t="shared" si="84"/>
        <v/>
      </c>
      <c r="F1332" s="189" t="str">
        <f t="shared" si="85"/>
        <v>是</v>
      </c>
      <c r="G1332" s="248" t="str">
        <f t="shared" si="86"/>
        <v>类</v>
      </c>
    </row>
    <row r="1333" s="248" customFormat="1" ht="36" customHeight="1" spans="1:7">
      <c r="A1333" s="352">
        <v>22902</v>
      </c>
      <c r="B1333" s="211" t="s">
        <v>1160</v>
      </c>
      <c r="C1333" s="219"/>
      <c r="D1333" s="219">
        <v>670</v>
      </c>
      <c r="E1333" s="353" t="str">
        <f t="shared" si="84"/>
        <v/>
      </c>
      <c r="F1333" s="189" t="str">
        <f t="shared" si="85"/>
        <v>是</v>
      </c>
      <c r="G1333" s="248" t="str">
        <f t="shared" si="86"/>
        <v>款</v>
      </c>
    </row>
    <row r="1334" s="248" customFormat="1" ht="36" hidden="1" customHeight="1" spans="1:7">
      <c r="A1334" s="352">
        <v>22999</v>
      </c>
      <c r="B1334" s="211" t="s">
        <v>1008</v>
      </c>
      <c r="C1334" s="219"/>
      <c r="D1334" s="219">
        <v>0</v>
      </c>
      <c r="E1334" s="353" t="str">
        <f t="shared" si="84"/>
        <v/>
      </c>
      <c r="F1334" s="189" t="str">
        <f t="shared" si="85"/>
        <v>否</v>
      </c>
      <c r="G1334" s="248" t="str">
        <f t="shared" si="86"/>
        <v>款</v>
      </c>
    </row>
    <row r="1335" s="248" customFormat="1" ht="36" customHeight="1" spans="1:6">
      <c r="A1335" s="373"/>
      <c r="B1335" s="374"/>
      <c r="C1335" s="375"/>
      <c r="D1335" s="375"/>
      <c r="E1335" s="351" t="str">
        <f t="shared" si="84"/>
        <v/>
      </c>
      <c r="F1335" s="189" t="str">
        <f t="shared" si="85"/>
        <v>是</v>
      </c>
    </row>
    <row r="1336" s="248" customFormat="1" ht="36" customHeight="1" spans="1:6">
      <c r="A1336" s="376"/>
      <c r="B1336" s="374"/>
      <c r="C1336" s="375"/>
      <c r="D1336" s="375"/>
      <c r="E1336" s="351" t="str">
        <f t="shared" si="84"/>
        <v/>
      </c>
      <c r="F1336" s="189" t="str">
        <f t="shared" si="85"/>
        <v>是</v>
      </c>
    </row>
    <row r="1337" s="248" customFormat="1" ht="36" customHeight="1" spans="1:6">
      <c r="A1337" s="377"/>
      <c r="B1337" s="378" t="s">
        <v>1673</v>
      </c>
      <c r="C1337" s="379">
        <f>SUM(C4,C249,C252,C273,C365,C419,C475,C534,C663,C736,C817,C840,C951,C1015,C1085,C1105,C1132,C1142,C1187,C1207,C1265,C1323,C1324,C1330,C1332)</f>
        <v>178830</v>
      </c>
      <c r="D1337" s="379">
        <f>SUM(D4,D249,D252,D273,D365,D419,D475,D534,D663,D736,D817,D840,D951,D1015,D1085,D1105,D1132,D1142,D1187,D1207,D1265,D1323,D1324,D1330,D1332)</f>
        <v>175103</v>
      </c>
      <c r="E1337" s="351">
        <f t="shared" si="84"/>
        <v>-0.021</v>
      </c>
      <c r="F1337" s="189" t="str">
        <f t="shared" si="85"/>
        <v>是</v>
      </c>
    </row>
    <row r="1338" ht="36" customHeight="1" spans="1:6">
      <c r="A1338" s="380"/>
      <c r="B1338" s="381"/>
      <c r="C1338" s="382"/>
      <c r="D1338" s="382"/>
      <c r="E1338" s="262"/>
      <c r="F1338" s="187"/>
    </row>
    <row r="1339" ht="36" customHeight="1" spans="2:5">
      <c r="B1339" s="383" t="s">
        <v>1694</v>
      </c>
      <c r="C1339" s="383"/>
      <c r="D1339" s="383"/>
      <c r="E1339" s="383"/>
    </row>
    <row r="1340" spans="3:3">
      <c r="C1340" s="384"/>
    </row>
    <row r="1341" spans="3:3">
      <c r="C1341" s="385"/>
    </row>
    <row r="1342" spans="3:3">
      <c r="C1342" s="384"/>
    </row>
    <row r="1343" spans="3:3">
      <c r="C1343" s="385"/>
    </row>
    <row r="1344" spans="3:3">
      <c r="C1344" s="385"/>
    </row>
    <row r="1345" spans="3:3">
      <c r="C1345" s="384"/>
    </row>
    <row r="1346" spans="3:3">
      <c r="C1346" s="385"/>
    </row>
    <row r="1347" spans="3:3">
      <c r="C1347" s="385"/>
    </row>
    <row r="1348" spans="3:3">
      <c r="C1348" s="385"/>
    </row>
    <row r="1349" spans="3:3">
      <c r="C1349" s="385"/>
    </row>
    <row r="1350" spans="3:5">
      <c r="C1350" s="384"/>
      <c r="E1350" s="347">
        <f>IF(C1337&lt;&gt;0,IF((D1337/C1337-1)&lt;-30%,"",IF((D1337/C1337-1)&gt;150%,"",D1337/C1337-1)),"")</f>
        <v>0</v>
      </c>
    </row>
    <row r="1351" spans="3:3">
      <c r="C1351" s="385"/>
    </row>
    <row r="1352" spans="5:5">
      <c r="E1352" s="347">
        <f>IF(C1337&lt;&gt;0,IF((D1337/C1337-1)&lt;-30%,"",IF((D1337/C1337-1)&gt;150%,"",D1337/C1337-1)),"")</f>
        <v>0</v>
      </c>
    </row>
  </sheetData>
  <sheetProtection algorithmName="SHA-512" hashValue="KtAwDghVT1pOFgQNIHMyolXiSbo966bO3jmc9TiHTYLmQk6zuP07EjIRn2VGffK7wX5r2ncBrNyl/WSIrzyytg==" saltValue="HYwRVimVk8uo1siJgPFiyQ==" spinCount="100000" sheet="1" insertRows="0" insertColumns="0" deleteColumns="0" deleteRows="0" objects="1" scenarios="1"/>
  <autoFilter ref="A3:G1337">
    <filterColumn colId="5">
      <customFilters>
        <customFilter operator="equal" val="是"/>
      </customFilters>
    </filterColumn>
    <extLst/>
  </autoFilter>
  <mergeCells count="2">
    <mergeCell ref="B1:E1"/>
    <mergeCell ref="B1339:E1339"/>
  </mergeCells>
  <conditionalFormatting sqref="F1338">
    <cfRule type="cellIs" dxfId="5" priority="1" stopIfTrue="1" operator="lessThan">
      <formula>0</formula>
    </cfRule>
  </conditionalFormatting>
  <conditionalFormatting sqref="F4:F1337">
    <cfRule type="cellIs" dxfId="5" priority="1439" stopIfTrue="1" operator="lessThan">
      <formula>0</formula>
    </cfRule>
  </conditionalFormatting>
  <printOptions horizontalCentered="1"/>
  <pageMargins left="0.47244094488189" right="0.393700787401575" top="0.748031496062992" bottom="0.748031496062992" header="0.31496062992126" footer="0.31496062992126"/>
  <pageSetup paperSize="9" scale="76" firstPageNumber="93" orientation="portrait" useFirstPageNumber="1"/>
  <headerFooter alignWithMargins="0">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4"/>
  <sheetViews>
    <sheetView showGridLines="0" showZeros="0" view="pageBreakPreview" zoomScale="80" zoomScaleNormal="100" workbookViewId="0">
      <selection activeCell="A1" sqref="A1:D1"/>
    </sheetView>
  </sheetViews>
  <sheetFormatPr defaultColWidth="9" defaultRowHeight="13.5" outlineLevelCol="4"/>
  <cols>
    <col min="1" max="1" width="69.625" style="176" customWidth="1"/>
    <col min="2" max="2" width="45.625" customWidth="1"/>
    <col min="3" max="4" width="16.625" hidden="1" customWidth="1"/>
  </cols>
  <sheetData>
    <row r="1" s="175" customFormat="1" ht="45" customHeight="1" spans="1:4">
      <c r="A1" s="329" t="str">
        <f>YEAR(封面!$B$7)&amp;"年云县县本级一般公共预算支出表(县对下转移支付项目)"</f>
        <v>2022年云县县本级一般公共预算支出表(县对下转移支付项目)</v>
      </c>
      <c r="B1" s="329"/>
      <c r="C1" s="329"/>
      <c r="D1" s="329"/>
    </row>
    <row r="2" ht="20.1" customHeight="1" spans="1:4">
      <c r="A2" s="179" t="s">
        <v>1695</v>
      </c>
      <c r="B2" s="330" t="s">
        <v>9</v>
      </c>
      <c r="C2" s="331"/>
      <c r="D2" s="331" t="s">
        <v>9</v>
      </c>
    </row>
    <row r="3" ht="45" customHeight="1" spans="1:5">
      <c r="A3" s="182" t="s">
        <v>1696</v>
      </c>
      <c r="B3" s="69" t="str">
        <f>YEAR(封面!$B$7)&amp;"年预算数"</f>
        <v>2022年预算数</v>
      </c>
      <c r="C3" s="332" t="s">
        <v>1697</v>
      </c>
      <c r="D3" s="69" t="s">
        <v>1698</v>
      </c>
      <c r="E3" s="282" t="s">
        <v>13</v>
      </c>
    </row>
    <row r="4" ht="36" customHeight="1" spans="1:5">
      <c r="A4" s="333"/>
      <c r="B4" s="334"/>
      <c r="C4" s="335">
        <f>SUM(C5:C22)</f>
        <v>32130</v>
      </c>
      <c r="D4" s="336">
        <f>SUM(D5:D22)</f>
        <v>266</v>
      </c>
      <c r="E4" s="189" t="str">
        <f t="shared" ref="E4:E24" si="0">IF(A4&lt;&gt;"",IF(SUM(B4:D4)&lt;&gt;0,"是","否"),"是")</f>
        <v>是</v>
      </c>
    </row>
    <row r="5" ht="36" customHeight="1" spans="1:5">
      <c r="A5" s="337"/>
      <c r="B5" s="338"/>
      <c r="C5" s="339"/>
      <c r="D5" s="340"/>
      <c r="E5" s="189" t="str">
        <f t="shared" si="0"/>
        <v>是</v>
      </c>
    </row>
    <row r="6" ht="36" customHeight="1" spans="1:5">
      <c r="A6" s="337"/>
      <c r="B6" s="338"/>
      <c r="C6" s="339">
        <v>6000</v>
      </c>
      <c r="D6" s="340"/>
      <c r="E6" s="189" t="str">
        <f t="shared" si="0"/>
        <v>是</v>
      </c>
    </row>
    <row r="7" ht="36" customHeight="1" spans="1:5">
      <c r="A7" s="337"/>
      <c r="B7" s="338"/>
      <c r="C7" s="339"/>
      <c r="D7" s="340"/>
      <c r="E7" s="189" t="str">
        <f t="shared" si="0"/>
        <v>是</v>
      </c>
    </row>
    <row r="8" ht="36" customHeight="1" spans="1:5">
      <c r="A8" s="337"/>
      <c r="B8" s="338"/>
      <c r="C8" s="339">
        <v>2917</v>
      </c>
      <c r="D8" s="340"/>
      <c r="E8" s="189" t="str">
        <f t="shared" si="0"/>
        <v>是</v>
      </c>
    </row>
    <row r="9" ht="36" customHeight="1" spans="1:5">
      <c r="A9" s="337"/>
      <c r="B9" s="338"/>
      <c r="C9" s="339">
        <v>2600</v>
      </c>
      <c r="D9" s="340"/>
      <c r="E9" s="189" t="str">
        <f t="shared" si="0"/>
        <v>是</v>
      </c>
    </row>
    <row r="10" ht="36" customHeight="1" spans="1:5">
      <c r="A10" s="337"/>
      <c r="B10" s="338"/>
      <c r="C10" s="339">
        <v>9100</v>
      </c>
      <c r="D10" s="340"/>
      <c r="E10" s="189" t="str">
        <f t="shared" si="0"/>
        <v>是</v>
      </c>
    </row>
    <row r="11" ht="36" customHeight="1" spans="1:5">
      <c r="A11" s="337"/>
      <c r="B11" s="338"/>
      <c r="C11" s="339">
        <v>4383</v>
      </c>
      <c r="D11" s="340"/>
      <c r="E11" s="189" t="str">
        <f t="shared" si="0"/>
        <v>是</v>
      </c>
    </row>
    <row r="12" ht="36" customHeight="1" spans="1:5">
      <c r="A12" s="337"/>
      <c r="B12" s="338"/>
      <c r="C12" s="339">
        <v>2000</v>
      </c>
      <c r="D12" s="340"/>
      <c r="E12" s="189" t="str">
        <f t="shared" si="0"/>
        <v>是</v>
      </c>
    </row>
    <row r="13" ht="36" customHeight="1" spans="1:5">
      <c r="A13" s="337"/>
      <c r="B13" s="338"/>
      <c r="C13" s="339">
        <v>2000</v>
      </c>
      <c r="D13" s="340"/>
      <c r="E13" s="189" t="str">
        <f t="shared" si="0"/>
        <v>是</v>
      </c>
    </row>
    <row r="14" ht="36" customHeight="1" spans="1:5">
      <c r="A14" s="337"/>
      <c r="B14" s="338"/>
      <c r="C14" s="339"/>
      <c r="D14" s="340"/>
      <c r="E14" s="189" t="str">
        <f t="shared" si="0"/>
        <v>是</v>
      </c>
    </row>
    <row r="15" ht="36" customHeight="1" spans="1:5">
      <c r="A15" s="337"/>
      <c r="B15" s="338"/>
      <c r="C15" s="339">
        <v>370</v>
      </c>
      <c r="D15" s="340"/>
      <c r="E15" s="189" t="str">
        <f t="shared" si="0"/>
        <v>是</v>
      </c>
    </row>
    <row r="16" ht="36" customHeight="1" spans="1:5">
      <c r="A16" s="337"/>
      <c r="B16" s="338"/>
      <c r="C16" s="339">
        <v>1630</v>
      </c>
      <c r="D16" s="340"/>
      <c r="E16" s="189" t="str">
        <f t="shared" si="0"/>
        <v>是</v>
      </c>
    </row>
    <row r="17" ht="36" customHeight="1" spans="1:5">
      <c r="A17" s="337"/>
      <c r="B17" s="338"/>
      <c r="C17" s="339">
        <v>750</v>
      </c>
      <c r="D17" s="340"/>
      <c r="E17" s="189" t="str">
        <f t="shared" si="0"/>
        <v>是</v>
      </c>
    </row>
    <row r="18" ht="36" customHeight="1" spans="1:5">
      <c r="A18" s="337"/>
      <c r="B18" s="338"/>
      <c r="C18" s="339"/>
      <c r="D18" s="340"/>
      <c r="E18" s="189" t="str">
        <f t="shared" si="0"/>
        <v>是</v>
      </c>
    </row>
    <row r="19" ht="36" customHeight="1" spans="1:5">
      <c r="A19" s="337"/>
      <c r="B19" s="338"/>
      <c r="C19" s="339"/>
      <c r="D19" s="340">
        <v>266</v>
      </c>
      <c r="E19" s="189" t="str">
        <f t="shared" si="0"/>
        <v>是</v>
      </c>
    </row>
    <row r="20" ht="36" customHeight="1" spans="1:5">
      <c r="A20" s="337"/>
      <c r="B20" s="338"/>
      <c r="C20" s="339">
        <v>80</v>
      </c>
      <c r="D20" s="340"/>
      <c r="E20" s="189" t="str">
        <f t="shared" si="0"/>
        <v>是</v>
      </c>
    </row>
    <row r="21" ht="36" customHeight="1" spans="1:5">
      <c r="A21" s="337"/>
      <c r="B21" s="338"/>
      <c r="C21" s="339">
        <v>100</v>
      </c>
      <c r="D21" s="340"/>
      <c r="E21" s="189" t="str">
        <f t="shared" si="0"/>
        <v>是</v>
      </c>
    </row>
    <row r="22" ht="36" customHeight="1" spans="1:5">
      <c r="A22" s="337"/>
      <c r="B22" s="338"/>
      <c r="C22" s="339">
        <v>200</v>
      </c>
      <c r="D22" s="340"/>
      <c r="E22" s="189" t="str">
        <f t="shared" si="0"/>
        <v>是</v>
      </c>
    </row>
    <row r="23" ht="36" customHeight="1" spans="1:5">
      <c r="A23" s="341" t="s">
        <v>1699</v>
      </c>
      <c r="B23" s="342"/>
      <c r="C23" s="339">
        <v>2377</v>
      </c>
      <c r="D23" s="340"/>
      <c r="E23" s="189" t="str">
        <f t="shared" si="0"/>
        <v>是</v>
      </c>
    </row>
    <row r="24" ht="59.25" customHeight="1" spans="1:5">
      <c r="A24" s="343" t="s">
        <v>1700</v>
      </c>
      <c r="B24" s="343"/>
      <c r="C24" s="339">
        <v>1270</v>
      </c>
      <c r="D24" s="340"/>
      <c r="E24" s="189" t="str">
        <f t="shared" si="0"/>
        <v>是</v>
      </c>
    </row>
  </sheetData>
  <sheetProtection algorithmName="SHA-512" hashValue="3v5h6ga9Ak3yIGBVhpHGKWrAyMuh3saz515SjtFdsOxRfcvlNuIBfDcPsf1YnCFtnjlLn9ZawXFxmg3oYdHtXg==" saltValue="5mxhy9f676iM9gS/4Sm6fw==" spinCount="100000" sheet="1" insertRows="0" insertColumns="0" deleteColumns="0" deleteRows="0" objects="1" scenarios="1"/>
  <mergeCells count="2">
    <mergeCell ref="A1:D1"/>
    <mergeCell ref="A24:B24"/>
  </mergeCells>
  <conditionalFormatting sqref="E4:F24">
    <cfRule type="cellIs" dxfId="5" priority="2" stopIfTrue="1" operator="lessThan">
      <formula>0</formula>
    </cfRule>
  </conditionalFormatting>
  <printOptions horizontalCentered="1"/>
  <pageMargins left="0.47244094488189" right="0.393700787401575" top="0.748031496062992" bottom="0.748031496062992" header="0.31496062992126" footer="0.31496062992126"/>
  <pageSetup paperSize="9" scale="75" firstPageNumber="108" orientation="portrait" useFirstPageNumber="1"/>
  <headerFooter alignWithMargins="0">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49418622394482"/>
  </sheetPr>
  <dimension ref="A1:E31"/>
  <sheetViews>
    <sheetView view="pageBreakPreview" zoomScale="85" zoomScaleNormal="85" workbookViewId="0">
      <selection activeCell="C28" sqref="C28"/>
    </sheetView>
  </sheetViews>
  <sheetFormatPr defaultColWidth="9" defaultRowHeight="14.25" outlineLevelCol="4"/>
  <cols>
    <col min="1" max="1" width="119.875" style="701" customWidth="1"/>
    <col min="2" max="2" width="11.5" style="701" customWidth="1"/>
    <col min="3" max="3" width="68.75" style="701" customWidth="1"/>
    <col min="4" max="4" width="4.25" style="701" customWidth="1"/>
    <col min="5" max="5" width="5.5" style="701" customWidth="1"/>
    <col min="6" max="16384" width="9" style="701"/>
  </cols>
  <sheetData>
    <row r="1" ht="36.75" spans="1:5">
      <c r="A1" s="702" t="s">
        <v>6</v>
      </c>
      <c r="B1" s="703" t="s">
        <v>7</v>
      </c>
      <c r="C1" s="703"/>
      <c r="D1" s="703"/>
      <c r="E1" s="703"/>
    </row>
    <row r="2" ht="20.1" customHeight="1" spans="1:5">
      <c r="A2" s="701" t="s">
        <v>4</v>
      </c>
      <c r="B2" s="704"/>
      <c r="C2" s="704"/>
      <c r="D2" s="704"/>
      <c r="E2" s="704"/>
    </row>
    <row r="3" s="700" customFormat="1" ht="30" customHeight="1" spans="1:5">
      <c r="A3" s="705" t="str">
        <f>B3&amp;"、"&amp;C3&amp;REPT(".",75-LENB(B3&amp;"、"&amp;C3&amp;E3))&amp;E3</f>
        <v>表一、2021年云县一般公共预算收支情况表...................................31</v>
      </c>
      <c r="B3" s="706" t="str">
        <f>'01-1'!$B$2</f>
        <v>表一</v>
      </c>
      <c r="C3" s="707" t="str">
        <f>'01-1'!$B$1</f>
        <v>2021年云县一般公共预算收支情况表</v>
      </c>
      <c r="D3" s="706">
        <f>LEN(C3)</f>
        <v>18</v>
      </c>
      <c r="E3" s="706">
        <v>31</v>
      </c>
    </row>
    <row r="4" s="700" customFormat="1" ht="30" customHeight="1" spans="1:5">
      <c r="A4" s="705" t="str">
        <f t="shared" ref="A4" si="0">B4&amp;"、"&amp;C4&amp;REPT(".",75-LENB(B4&amp;"、"&amp;C4&amp;E4))&amp;E4</f>
        <v>表二、2021年云县一般公共预算支出执行情况表...............................35</v>
      </c>
      <c r="B4" s="706" t="str">
        <f>'02'!$B$2</f>
        <v>表二</v>
      </c>
      <c r="C4" s="707" t="str">
        <f>'02'!$B$1</f>
        <v>2021年云县一般公共预算支出执行情况表</v>
      </c>
      <c r="D4" s="706">
        <f>LEN(C4)</f>
        <v>20</v>
      </c>
      <c r="E4" s="706">
        <v>35</v>
      </c>
    </row>
    <row r="5" s="700" customFormat="1" ht="30" customHeight="1" spans="1:5">
      <c r="A5" s="705" t="str">
        <f t="shared" ref="A5:A6" si="1">B5&amp;"、"&amp;C5&amp;REPT(".",75-LENB(B5&amp;"、"&amp;C5&amp;E5))&amp;E5</f>
        <v>表三、2021年云县政府性基金预算收入执行情况表.............................55</v>
      </c>
      <c r="B5" s="706" t="str">
        <f>'03'!$B$2</f>
        <v>表三</v>
      </c>
      <c r="C5" s="707" t="str">
        <f>'03'!$B$1</f>
        <v>2021年云县政府性基金预算收入执行情况表</v>
      </c>
      <c r="D5" s="706">
        <f t="shared" ref="D5:D10" si="2">LEN(C5)</f>
        <v>21</v>
      </c>
      <c r="E5" s="706">
        <v>55</v>
      </c>
    </row>
    <row r="6" s="700" customFormat="1" ht="30" customHeight="1" spans="1:5">
      <c r="A6" s="705" t="str">
        <f t="shared" si="1"/>
        <v>表四、2021年云县政府性基金预算支出执行情况表.............................57</v>
      </c>
      <c r="B6" s="706" t="str">
        <f>'04'!$B$2</f>
        <v>表四</v>
      </c>
      <c r="C6" s="707" t="str">
        <f>'04'!$B$1</f>
        <v>2021年云县政府性基金预算支出执行情况表</v>
      </c>
      <c r="D6" s="706">
        <f t="shared" si="2"/>
        <v>21</v>
      </c>
      <c r="E6" s="706">
        <v>57</v>
      </c>
    </row>
    <row r="7" s="700" customFormat="1" ht="30" customHeight="1" spans="1:5">
      <c r="A7" s="705" t="str">
        <f t="shared" ref="A7:A8" si="3">B7&amp;"、"&amp;C7&amp;REPT(".",75-LENB(B7&amp;"、"&amp;C7&amp;E7))&amp;E7</f>
        <v>表五、2021年云县国有资本经营预算收入执行情况表...........................60</v>
      </c>
      <c r="B7" s="706" t="str">
        <f>'05'!A2</f>
        <v>表五</v>
      </c>
      <c r="C7" s="707" t="str">
        <f>'05'!A1</f>
        <v>2021年云县国有资本经营预算收入执行情况表</v>
      </c>
      <c r="D7" s="706">
        <f t="shared" si="2"/>
        <v>22</v>
      </c>
      <c r="E7" s="706">
        <v>60</v>
      </c>
    </row>
    <row r="8" s="700" customFormat="1" ht="30" customHeight="1" spans="1:5">
      <c r="A8" s="705" t="str">
        <f t="shared" si="3"/>
        <v>表六、2021年云县国有资本经营预算支出执行情况表...........................61</v>
      </c>
      <c r="B8" s="706" t="str">
        <f>'06'!A2</f>
        <v>表六</v>
      </c>
      <c r="C8" s="707" t="str">
        <f>'06'!A1</f>
        <v>2021年云县国有资本经营预算支出执行情况表</v>
      </c>
      <c r="D8" s="706">
        <f t="shared" si="2"/>
        <v>22</v>
      </c>
      <c r="E8" s="706">
        <v>61</v>
      </c>
    </row>
    <row r="9" s="700" customFormat="1" ht="30" customHeight="1" spans="1:5">
      <c r="A9" s="705" t="str">
        <f t="shared" ref="A9:A11" si="4">B9&amp;"、"&amp;C9&amp;REPT(".",75-LENB(B9&amp;"、"&amp;C9&amp;E9))&amp;E9</f>
        <v>表七、2021年云县社会保险基金收入执行情况表...............................62</v>
      </c>
      <c r="B9" s="706" t="str">
        <f>'07'!A2</f>
        <v>表七</v>
      </c>
      <c r="C9" s="707" t="str">
        <f>'07'!A1</f>
        <v>2021年云县社会保险基金收入执行情况表</v>
      </c>
      <c r="D9" s="706">
        <f t="shared" si="2"/>
        <v>20</v>
      </c>
      <c r="E9" s="706">
        <v>62</v>
      </c>
    </row>
    <row r="10" s="700" customFormat="1" ht="30" customHeight="1" spans="1:5">
      <c r="A10" s="705" t="str">
        <f t="shared" si="4"/>
        <v>表八、2021年云县社会保险基金支出执行情况表...............................64</v>
      </c>
      <c r="B10" s="706" t="str">
        <f>'08'!A2</f>
        <v>表八</v>
      </c>
      <c r="C10" s="707" t="str">
        <f>'08'!A1</f>
        <v>2021年云县社会保险基金支出执行情况表</v>
      </c>
      <c r="D10" s="706">
        <f t="shared" si="2"/>
        <v>20</v>
      </c>
      <c r="E10" s="706">
        <v>64</v>
      </c>
    </row>
    <row r="11" s="700" customFormat="1" ht="30" customHeight="1" spans="1:5">
      <c r="A11" s="705" t="str">
        <f t="shared" si="4"/>
        <v>表九、2021年云县社会保险基金结余执行情况表...............................65</v>
      </c>
      <c r="B11" s="706" t="str">
        <f>'09'!A2</f>
        <v>表九</v>
      </c>
      <c r="C11" s="707" t="str">
        <f>'09'!A1</f>
        <v>2021年云县社会保险基金结余执行情况表</v>
      </c>
      <c r="D11" s="706">
        <f t="shared" ref="D11" si="5">LEN(C11)</f>
        <v>20</v>
      </c>
      <c r="E11" s="706">
        <v>65</v>
      </c>
    </row>
    <row r="12" s="700" customFormat="1" ht="30" customHeight="1" spans="1:5">
      <c r="A12" s="705" t="str">
        <f t="shared" ref="A12:A16" si="6">B12&amp;"、"&amp;C12&amp;REPT(".",75-LENB(B12&amp;"、"&amp;C12&amp;E12))&amp;E12</f>
        <v>表十、2022年云县一般公共预算收支情况表...................................66</v>
      </c>
      <c r="B12" s="706" t="str">
        <f>'10-1'!$B$2</f>
        <v>表十</v>
      </c>
      <c r="C12" s="707" t="str">
        <f>'10-1'!$B$1</f>
        <v>2022年云县一般公共预算收支情况表</v>
      </c>
      <c r="D12" s="706">
        <f t="shared" ref="D12:D31" si="7">LEN(C12)</f>
        <v>18</v>
      </c>
      <c r="E12" s="706">
        <v>66</v>
      </c>
    </row>
    <row r="13" s="700" customFormat="1" ht="30" customHeight="1" spans="1:5">
      <c r="A13" s="705" t="str">
        <f t="shared" si="6"/>
        <v>表十一、2022年云县一般公共预算支出情况表.................................70</v>
      </c>
      <c r="B13" s="706" t="str">
        <f>'11'!$B$2</f>
        <v>表十一</v>
      </c>
      <c r="C13" s="707" t="str">
        <f>'11'!$B$1</f>
        <v>2022年云县一般公共预算支出情况表</v>
      </c>
      <c r="D13" s="706">
        <f t="shared" si="7"/>
        <v>18</v>
      </c>
      <c r="E13" s="706">
        <v>70</v>
      </c>
    </row>
    <row r="14" s="700" customFormat="1" ht="30" customHeight="1" spans="1:5">
      <c r="A14" s="705" t="str">
        <f t="shared" si="6"/>
        <v>表十二、2022年县本级一般公共预算收支情况表...............................89</v>
      </c>
      <c r="B14" s="706" t="str">
        <f>'12-1'!$B$2</f>
        <v>表十二</v>
      </c>
      <c r="C14" s="707" t="str">
        <f>'12-1'!$B$1</f>
        <v>2022年县本级一般公共预算收支情况表</v>
      </c>
      <c r="D14" s="706">
        <f t="shared" si="7"/>
        <v>19</v>
      </c>
      <c r="E14" s="706">
        <v>89</v>
      </c>
    </row>
    <row r="15" s="700" customFormat="1" ht="30" customHeight="1" spans="1:5">
      <c r="A15" s="705" t="str">
        <f t="shared" si="6"/>
        <v>表十三、2022年县本级一般公共预算支出情况表...............................93</v>
      </c>
      <c r="B15" s="706" t="str">
        <f>'13'!$B$2</f>
        <v>表十三</v>
      </c>
      <c r="C15" s="707" t="str">
        <f>'13'!$B$1</f>
        <v>2022年县本级一般公共预算支出情况表</v>
      </c>
      <c r="D15" s="706">
        <f t="shared" si="7"/>
        <v>19</v>
      </c>
      <c r="E15" s="706">
        <v>93</v>
      </c>
    </row>
    <row r="16" s="700" customFormat="1" ht="30" customHeight="1" spans="1:5">
      <c r="A16" s="708" t="str">
        <f t="shared" si="6"/>
        <v>表十四、2022年云县县本级一般公共预算支出表(县对下转移支付项目)..........108</v>
      </c>
      <c r="B16" s="706" t="str">
        <f>'14'!$A$2</f>
        <v>表十四</v>
      </c>
      <c r="C16" s="707" t="str">
        <f>'14'!$A$1</f>
        <v>2022年云县县本级一般公共预算支出表(县对下转移支付项目)</v>
      </c>
      <c r="D16" s="706">
        <f t="shared" si="7"/>
        <v>30</v>
      </c>
      <c r="E16" s="706">
        <v>108</v>
      </c>
    </row>
    <row r="17" s="700" customFormat="1" ht="30" customHeight="1" spans="1:5">
      <c r="A17" s="705" t="str">
        <f t="shared" ref="A17:A22" si="8">B17&amp;"、"&amp;C17&amp;REPT(".",75-LENB(B17&amp;"、"&amp;C17&amp;E17))&amp;E17</f>
        <v>表十五、2022年云县分乡镇税收返还和转移支付预算表........................109</v>
      </c>
      <c r="B17" s="706" t="str">
        <f>'15'!$A$2</f>
        <v>表十五</v>
      </c>
      <c r="C17" s="707" t="str">
        <f>'15'!$A$1</f>
        <v>2022年云县分乡镇税收返还和转移支付预算表</v>
      </c>
      <c r="D17" s="706">
        <f t="shared" si="7"/>
        <v>22</v>
      </c>
      <c r="E17" s="706">
        <v>109</v>
      </c>
    </row>
    <row r="18" s="700" customFormat="1" ht="30" customHeight="1" spans="1:5">
      <c r="A18" s="705" t="str">
        <f t="shared" si="8"/>
        <v>表十六、2022年云县本级“三公”经费预算安排表............................110</v>
      </c>
      <c r="B18" s="706" t="str">
        <f>'16'!$A$2</f>
        <v>表十六</v>
      </c>
      <c r="C18" s="707" t="str">
        <f>'16'!$A$1</f>
        <v>2022年云县本级“三公”经费预算安排表</v>
      </c>
      <c r="D18" s="706">
        <f t="shared" si="7"/>
        <v>20</v>
      </c>
      <c r="E18" s="706">
        <v>110</v>
      </c>
    </row>
    <row r="19" s="700" customFormat="1" ht="30" customHeight="1" spans="1:5">
      <c r="A19" s="705" t="str">
        <f t="shared" si="8"/>
        <v>表十七、2022年云县县本级一般公共预算政府预算经济分类表(基本支出)........111</v>
      </c>
      <c r="B19" s="706" t="str">
        <f>'17'!$A$2</f>
        <v>表十七</v>
      </c>
      <c r="C19" s="707" t="str">
        <f>'17'!$A$1</f>
        <v>2022年云县县本级一般公共预算政府预算经济分类表(基本支出)</v>
      </c>
      <c r="D19" s="706">
        <f t="shared" si="7"/>
        <v>31</v>
      </c>
      <c r="E19" s="706">
        <v>111</v>
      </c>
    </row>
    <row r="20" s="700" customFormat="1" ht="30" customHeight="1" spans="1:5">
      <c r="A20" s="705" t="str">
        <f t="shared" si="8"/>
        <v>表十八、2022年云县政府性基金预算收入情况表..............................112</v>
      </c>
      <c r="B20" s="706" t="str">
        <f>'18'!$B$2</f>
        <v>表十八</v>
      </c>
      <c r="C20" s="707" t="str">
        <f>'18'!$B$1</f>
        <v>2022年云县政府性基金预算收入情况表</v>
      </c>
      <c r="D20" s="706">
        <f t="shared" si="7"/>
        <v>19</v>
      </c>
      <c r="E20" s="706">
        <v>112</v>
      </c>
    </row>
    <row r="21" s="700" customFormat="1" ht="30" customHeight="1" spans="1:5">
      <c r="A21" s="705" t="str">
        <f t="shared" si="8"/>
        <v>表十九、2022年云县政府性基金预算支出情况表..............................114</v>
      </c>
      <c r="B21" s="706" t="str">
        <f>'19'!$B$2</f>
        <v>表十九</v>
      </c>
      <c r="C21" s="707" t="str">
        <f>'19'!$B$1</f>
        <v>2022年云县政府性基金预算支出情况表</v>
      </c>
      <c r="D21" s="706">
        <f t="shared" si="7"/>
        <v>19</v>
      </c>
      <c r="E21" s="706">
        <v>114</v>
      </c>
    </row>
    <row r="22" s="700" customFormat="1" ht="30" customHeight="1" spans="1:5">
      <c r="A22" s="705" t="str">
        <f t="shared" si="8"/>
        <v>表二十、2022年云县县本级政府性基金支出表(县对下转移支付)................117</v>
      </c>
      <c r="B22" s="706" t="str">
        <f>'20'!$A$2</f>
        <v>表二十</v>
      </c>
      <c r="C22" s="707" t="str">
        <f>'20'!$A$1</f>
        <v>2022年云县县本级政府性基金支出表(县对下转移支付)</v>
      </c>
      <c r="D22" s="706">
        <f t="shared" si="7"/>
        <v>27</v>
      </c>
      <c r="E22" s="706">
        <v>117</v>
      </c>
    </row>
    <row r="23" s="700" customFormat="1" ht="30" customHeight="1" spans="1:5">
      <c r="A23" s="705" t="str">
        <f t="shared" ref="A23:A24" si="9">B23&amp;"、"&amp;C23&amp;REPT(".",75-LENB(B23&amp;"、"&amp;C23&amp;E23))&amp;E23</f>
        <v>表二十一、2022年云县国有资本经营收入预算情况表..........................118</v>
      </c>
      <c r="B23" s="706" t="str">
        <f>'21'!A2</f>
        <v>表二十一</v>
      </c>
      <c r="C23" s="707" t="str">
        <f>'21'!A1</f>
        <v>2022年云县国有资本经营收入预算情况表</v>
      </c>
      <c r="D23" s="706">
        <f t="shared" si="7"/>
        <v>20</v>
      </c>
      <c r="E23" s="706">
        <v>118</v>
      </c>
    </row>
    <row r="24" s="700" customFormat="1" ht="30" customHeight="1" spans="1:5">
      <c r="A24" s="705" t="str">
        <f t="shared" si="9"/>
        <v>表二十二、2022年云县国有资本经营支出预算情况表..........................119</v>
      </c>
      <c r="B24" s="706" t="str">
        <f>'22'!A2</f>
        <v>表二十二</v>
      </c>
      <c r="C24" s="707" t="str">
        <f>'22'!A1</f>
        <v>2022年云县国有资本经营支出预算情况表</v>
      </c>
      <c r="D24" s="706">
        <f t="shared" si="7"/>
        <v>20</v>
      </c>
      <c r="E24" s="706">
        <v>119</v>
      </c>
    </row>
    <row r="25" s="700" customFormat="1" ht="30" customHeight="1" spans="1:5">
      <c r="A25" s="705" t="str">
        <f t="shared" ref="A25:A31" si="10">B25&amp;"、"&amp;C25&amp;REPT(".",75-LENB(B25&amp;"、"&amp;C25&amp;E25))&amp;E25</f>
        <v>表二十三、2022年云县社会保险基金收入预算情况表..........................120</v>
      </c>
      <c r="B25" s="706" t="str">
        <f>'23'!A2</f>
        <v>表二十三</v>
      </c>
      <c r="C25" s="707" t="str">
        <f>'23'!A1</f>
        <v>2022年云县社会保险基金收入预算情况表</v>
      </c>
      <c r="D25" s="706">
        <f t="shared" si="7"/>
        <v>20</v>
      </c>
      <c r="E25" s="706">
        <v>120</v>
      </c>
    </row>
    <row r="26" s="700" customFormat="1" ht="30" customHeight="1" spans="1:5">
      <c r="A26" s="705" t="str">
        <f t="shared" si="10"/>
        <v>表二十四、2022年云县社会保险基金支出预算情况表..........................122</v>
      </c>
      <c r="B26" s="706" t="str">
        <f>'24'!A2</f>
        <v>表二十四</v>
      </c>
      <c r="C26" s="707" t="str">
        <f>'24'!A1</f>
        <v>2022年云县社会保险基金支出预算情况表</v>
      </c>
      <c r="D26" s="706">
        <f t="shared" si="7"/>
        <v>20</v>
      </c>
      <c r="E26" s="706">
        <v>122</v>
      </c>
    </row>
    <row r="27" ht="30" customHeight="1" spans="1:5">
      <c r="A27" s="705" t="str">
        <f t="shared" si="10"/>
        <v>表二十五、2022年云县社会保险基金结余预算情况表..........................123</v>
      </c>
      <c r="B27" s="706" t="str">
        <f>'25'!A2</f>
        <v>表二十五</v>
      </c>
      <c r="C27" s="707" t="str">
        <f>'25'!A1</f>
        <v>2022年云县社会保险基金结余预算情况表</v>
      </c>
      <c r="D27" s="706">
        <f t="shared" si="7"/>
        <v>20</v>
      </c>
      <c r="E27" s="706">
        <v>123</v>
      </c>
    </row>
    <row r="28" ht="30" customHeight="1" spans="1:5">
      <c r="A28" s="705" t="str">
        <f t="shared" si="10"/>
        <v>表二十六、2021年云县政府债务限额和余额情况表............................124</v>
      </c>
      <c r="B28" s="706" t="str">
        <f>'26'!A2</f>
        <v>表二十六</v>
      </c>
      <c r="C28" s="707" t="str">
        <f>'26'!$A$1</f>
        <v>2021年云县政府债务限额和余额情况表</v>
      </c>
      <c r="D28" s="706">
        <f t="shared" si="7"/>
        <v>19</v>
      </c>
      <c r="E28" s="706">
        <v>124</v>
      </c>
    </row>
    <row r="29" ht="30" customHeight="1" spans="1:5">
      <c r="A29" s="705" t="str">
        <f t="shared" si="10"/>
        <v>表二十七、2021年云县地方政府债务投向情况表..............................128</v>
      </c>
      <c r="B29" s="706" t="str">
        <f>'27'!$A$2</f>
        <v>表二十七</v>
      </c>
      <c r="C29" s="707" t="str">
        <f>'27'!$A$1</f>
        <v>2021年云县地方政府债务投向情况表</v>
      </c>
      <c r="D29" s="706">
        <f t="shared" si="7"/>
        <v>18</v>
      </c>
      <c r="E29" s="706">
        <v>128</v>
      </c>
    </row>
    <row r="30" ht="30" customHeight="1" spans="1:5">
      <c r="A30" s="705" t="str">
        <f t="shared" si="10"/>
        <v>表二十八、2021年县本级地方政府债务投向情况表............................131</v>
      </c>
      <c r="B30" s="706" t="str">
        <f>'28'!$A$2</f>
        <v>表二十八</v>
      </c>
      <c r="C30" s="707" t="str">
        <f>'28'!$A$1</f>
        <v>2021年县本级地方政府债务投向情况表</v>
      </c>
      <c r="D30" s="706">
        <f t="shared" si="7"/>
        <v>19</v>
      </c>
      <c r="E30" s="706">
        <v>131</v>
      </c>
    </row>
    <row r="31" ht="30" customHeight="1" spans="1:5">
      <c r="A31" s="705" t="str">
        <f t="shared" si="10"/>
        <v>表二十九、2022年云县政府债务限额和余额情况表............................134</v>
      </c>
      <c r="B31" s="706" t="str">
        <f>'29'!$A$2</f>
        <v>表二十九</v>
      </c>
      <c r="C31" s="707" t="str">
        <f>'29'!$A$1</f>
        <v>2022年云县政府债务限额和余额情况表</v>
      </c>
      <c r="D31" s="706">
        <f t="shared" si="7"/>
        <v>19</v>
      </c>
      <c r="E31" s="706">
        <v>134</v>
      </c>
    </row>
  </sheetData>
  <mergeCells count="1">
    <mergeCell ref="B1:E1"/>
  </mergeCells>
  <printOptions horizontalCentered="1"/>
  <pageMargins left="0.47244094488189" right="0.393700787401575" top="1.18110236220472" bottom="0.748031496062992" header="0.31496062992126" footer="0.31496062992126"/>
  <pageSetup paperSize="9" scale="75" firstPageNumber="30" orientation="portrait" useFirstPageNumber="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E21"/>
  <sheetViews>
    <sheetView view="pageBreakPreview" zoomScaleNormal="100" topLeftCell="A7" workbookViewId="0">
      <selection activeCell="A20" sqref="A20:E21"/>
    </sheetView>
  </sheetViews>
  <sheetFormatPr defaultColWidth="9" defaultRowHeight="13.5" outlineLevelCol="4"/>
  <cols>
    <col min="1" max="1" width="27.125" customWidth="1"/>
    <col min="2" max="2" width="16.125" customWidth="1"/>
    <col min="3" max="3" width="18.75" customWidth="1"/>
    <col min="4" max="4" width="19.75" customWidth="1"/>
    <col min="5" max="5" width="16.875" customWidth="1"/>
  </cols>
  <sheetData>
    <row r="1" ht="45.75" customHeight="1" spans="1:5">
      <c r="A1" s="312" t="str">
        <f>YEAR(封面!$B$7)&amp;"年云县分乡镇税收返还和转移支付预算表"</f>
        <v>2022年云县分乡镇税收返还和转移支付预算表</v>
      </c>
      <c r="B1" s="312"/>
      <c r="C1" s="312"/>
      <c r="D1" s="312"/>
      <c r="E1" s="312"/>
    </row>
    <row r="2" ht="18.75" spans="1:5">
      <c r="A2" s="313" t="s">
        <v>1701</v>
      </c>
      <c r="B2" s="313"/>
      <c r="C2" s="314"/>
      <c r="D2" s="314"/>
      <c r="E2" s="315" t="s">
        <v>9</v>
      </c>
    </row>
    <row r="3" ht="18.75" spans="1:5">
      <c r="A3" s="316" t="s">
        <v>1702</v>
      </c>
      <c r="B3" s="316" t="s">
        <v>1703</v>
      </c>
      <c r="C3" s="317" t="s">
        <v>1704</v>
      </c>
      <c r="D3" s="317" t="s">
        <v>1705</v>
      </c>
      <c r="E3" s="317" t="s">
        <v>1706</v>
      </c>
    </row>
    <row r="4" ht="36" customHeight="1" spans="1:5">
      <c r="A4" s="318"/>
      <c r="B4" s="319"/>
      <c r="C4" s="319"/>
      <c r="D4" s="319"/>
      <c r="E4" s="319"/>
    </row>
    <row r="5" ht="36" customHeight="1" spans="1:5">
      <c r="A5" s="320"/>
      <c r="B5" s="321"/>
      <c r="C5" s="321"/>
      <c r="D5" s="321"/>
      <c r="E5" s="322"/>
    </row>
    <row r="6" ht="36" customHeight="1" spans="1:5">
      <c r="A6" s="320"/>
      <c r="B6" s="321"/>
      <c r="C6" s="321"/>
      <c r="D6" s="321"/>
      <c r="E6" s="322"/>
    </row>
    <row r="7" ht="36" customHeight="1" spans="1:5">
      <c r="A7" s="320"/>
      <c r="B7" s="321"/>
      <c r="C7" s="321"/>
      <c r="D7" s="321"/>
      <c r="E7" s="322"/>
    </row>
    <row r="8" ht="36" customHeight="1" spans="1:5">
      <c r="A8" s="320"/>
      <c r="B8" s="321"/>
      <c r="C8" s="321"/>
      <c r="D8" s="321"/>
      <c r="E8" s="322"/>
    </row>
    <row r="9" ht="36" customHeight="1" spans="1:5">
      <c r="A9" s="320"/>
      <c r="B9" s="321"/>
      <c r="C9" s="321"/>
      <c r="D9" s="321"/>
      <c r="E9" s="322"/>
    </row>
    <row r="10" ht="36" customHeight="1" spans="1:5">
      <c r="A10" s="320"/>
      <c r="B10" s="321"/>
      <c r="C10" s="321"/>
      <c r="D10" s="321"/>
      <c r="E10" s="322"/>
    </row>
    <row r="11" ht="36" customHeight="1" spans="1:5">
      <c r="A11" s="320"/>
      <c r="B11" s="321"/>
      <c r="C11" s="321"/>
      <c r="D11" s="321"/>
      <c r="E11" s="322"/>
    </row>
    <row r="12" ht="36" customHeight="1" spans="1:5">
      <c r="A12" s="320"/>
      <c r="B12" s="321"/>
      <c r="C12" s="321"/>
      <c r="D12" s="321"/>
      <c r="E12" s="322"/>
    </row>
    <row r="13" ht="36" customHeight="1" spans="1:5">
      <c r="A13" s="320"/>
      <c r="B13" s="321"/>
      <c r="C13" s="321"/>
      <c r="D13" s="321"/>
      <c r="E13" s="322"/>
    </row>
    <row r="14" ht="36" customHeight="1" spans="1:5">
      <c r="A14" s="320"/>
      <c r="B14" s="323"/>
      <c r="C14" s="321"/>
      <c r="D14" s="321"/>
      <c r="E14" s="322"/>
    </row>
    <row r="15" ht="36" customHeight="1" spans="1:5">
      <c r="A15" s="320"/>
      <c r="B15" s="321"/>
      <c r="C15" s="321"/>
      <c r="D15" s="321"/>
      <c r="E15" s="322"/>
    </row>
    <row r="16" ht="36" customHeight="1" spans="1:5">
      <c r="A16" s="320"/>
      <c r="B16" s="321"/>
      <c r="C16" s="321"/>
      <c r="D16" s="321"/>
      <c r="E16" s="322"/>
    </row>
    <row r="17" ht="36" customHeight="1" spans="1:5">
      <c r="A17" s="324"/>
      <c r="B17" s="325"/>
      <c r="C17" s="325"/>
      <c r="D17" s="325"/>
      <c r="E17" s="326"/>
    </row>
    <row r="18" ht="36" customHeight="1" spans="1:5">
      <c r="A18" s="320"/>
      <c r="B18" s="321"/>
      <c r="C18" s="321"/>
      <c r="D18" s="321"/>
      <c r="E18" s="327"/>
    </row>
    <row r="19" ht="36" customHeight="1" spans="1:5">
      <c r="A19" s="320"/>
      <c r="B19" s="321"/>
      <c r="C19" s="321"/>
      <c r="D19" s="321"/>
      <c r="E19" s="327"/>
    </row>
    <row r="20" ht="55.5" customHeight="1" spans="1:5">
      <c r="A20" s="328" t="s">
        <v>1700</v>
      </c>
      <c r="B20" s="328"/>
      <c r="C20" s="328"/>
      <c r="D20" s="328"/>
      <c r="E20" s="328"/>
    </row>
    <row r="21" spans="1:5">
      <c r="A21" s="328"/>
      <c r="B21" s="328"/>
      <c r="C21" s="328"/>
      <c r="D21" s="328"/>
      <c r="E21" s="328"/>
    </row>
  </sheetData>
  <sheetProtection algorithmName="SHA-512" hashValue="qOlpT2AqY3xfOowVJnIjH/B8/E9rJgSmyHSKhohfdZT1sehGPqO8mIj852m5btkGjes0cDye0DNHXYv/Lv/OoA==" saltValue="80i2dOge6+72Kne9H+3OJA==" spinCount="100000" sheet="1" insertRows="0" insertColumns="0" deleteColumns="0" deleteRows="0" objects="1" scenarios="1"/>
  <mergeCells count="2">
    <mergeCell ref="A1:E1"/>
    <mergeCell ref="A20:E21"/>
  </mergeCells>
  <conditionalFormatting sqref="E1:F1">
    <cfRule type="cellIs" dxfId="0" priority="3" stopIfTrue="1" operator="greaterThanOrEqual">
      <formula>10</formula>
    </cfRule>
    <cfRule type="cellIs" dxfId="0" priority="4" stopIfTrue="1" operator="lessThanOrEqual">
      <formula>-1</formula>
    </cfRule>
  </conditionalFormatting>
  <conditionalFormatting sqref="B3:F3">
    <cfRule type="cellIs" dxfId="0" priority="2" stopIfTrue="1" operator="lessThanOrEqual">
      <formula>-1</formula>
    </cfRule>
  </conditionalFormatting>
  <conditionalFormatting sqref="B4:C5 C6:C7 B6 C9:F19 D4:F7">
    <cfRule type="cellIs" dxfId="0" priority="1" stopIfTrue="1" operator="lessThanOrEqual">
      <formula>-1</formula>
    </cfRule>
  </conditionalFormatting>
  <pageMargins left="0.708661417322835" right="0.708661417322835" top="0.748031496062992" bottom="0.748031496062992" header="0.31496062992126" footer="0.31496062992126"/>
  <pageSetup paperSize="9" scale="90" firstPageNumber="109" orientation="portrait" useFirstPageNumber="1"/>
  <headerFoot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E13"/>
  <sheetViews>
    <sheetView view="pageBreakPreview" zoomScaleNormal="100" workbookViewId="0">
      <selection activeCell="E10" sqref="E10"/>
    </sheetView>
  </sheetViews>
  <sheetFormatPr defaultColWidth="9" defaultRowHeight="13.5" outlineLevelCol="4"/>
  <cols>
    <col min="1" max="1" width="23.875" customWidth="1"/>
    <col min="2" max="2" width="20.5" customWidth="1"/>
    <col min="3" max="3" width="20.25" customWidth="1"/>
    <col min="4" max="4" width="18.625" customWidth="1"/>
    <col min="5" max="5" width="22" customWidth="1"/>
  </cols>
  <sheetData>
    <row r="1" ht="49.5" customHeight="1" spans="1:5">
      <c r="A1" s="291" t="s">
        <v>1707</v>
      </c>
      <c r="B1" s="291"/>
      <c r="C1" s="291"/>
      <c r="D1" s="291"/>
      <c r="E1" s="291"/>
    </row>
    <row r="2" ht="24" customHeight="1" spans="1:5">
      <c r="A2" s="292" t="s">
        <v>1708</v>
      </c>
      <c r="B2" s="293"/>
      <c r="C2" s="294"/>
      <c r="D2" s="295"/>
      <c r="E2" s="294" t="s">
        <v>9</v>
      </c>
    </row>
    <row r="3" ht="25.5" customHeight="1" spans="1:5">
      <c r="A3" s="296" t="s">
        <v>11</v>
      </c>
      <c r="B3" s="297" t="s">
        <v>1709</v>
      </c>
      <c r="C3" s="297" t="s">
        <v>1710</v>
      </c>
      <c r="D3" s="298" t="s">
        <v>1711</v>
      </c>
      <c r="E3" s="298"/>
    </row>
    <row r="4" ht="29.25" customHeight="1" spans="1:5">
      <c r="A4" s="296"/>
      <c r="B4" s="297"/>
      <c r="C4" s="297"/>
      <c r="D4" s="298" t="s">
        <v>1712</v>
      </c>
      <c r="E4" s="298" t="s">
        <v>1713</v>
      </c>
    </row>
    <row r="5" ht="14.25" spans="1:5">
      <c r="A5" s="299" t="s">
        <v>1703</v>
      </c>
      <c r="B5" s="300">
        <f>SUM(B7:B8)</f>
        <v>1101</v>
      </c>
      <c r="C5" s="300">
        <f>SUM(C7:C8)</f>
        <v>1066</v>
      </c>
      <c r="D5" s="300">
        <f t="shared" ref="D5:D10" si="0">C5-B5</f>
        <v>-35</v>
      </c>
      <c r="E5" s="301">
        <f t="shared" ref="E5:E9" si="1">D5/B5</f>
        <v>-0.0318</v>
      </c>
    </row>
    <row r="6" ht="20.1" customHeight="1" spans="1:5">
      <c r="A6" s="302" t="s">
        <v>1714</v>
      </c>
      <c r="B6" s="303"/>
      <c r="C6" s="303"/>
      <c r="D6" s="304">
        <f t="shared" si="0"/>
        <v>0</v>
      </c>
      <c r="E6" s="305"/>
    </row>
    <row r="7" ht="20.1" customHeight="1" spans="1:5">
      <c r="A7" s="302" t="s">
        <v>1715</v>
      </c>
      <c r="B7" s="303">
        <v>575</v>
      </c>
      <c r="C7" s="303">
        <v>560</v>
      </c>
      <c r="D7" s="300">
        <f t="shared" si="0"/>
        <v>-15</v>
      </c>
      <c r="E7" s="301">
        <f t="shared" si="1"/>
        <v>-0.0261</v>
      </c>
    </row>
    <row r="8" ht="20.1" customHeight="1" spans="1:5">
      <c r="A8" s="302" t="s">
        <v>1716</v>
      </c>
      <c r="B8" s="303">
        <v>526</v>
      </c>
      <c r="C8" s="303">
        <v>506</v>
      </c>
      <c r="D8" s="300">
        <f t="shared" si="0"/>
        <v>-20</v>
      </c>
      <c r="E8" s="301">
        <f t="shared" si="1"/>
        <v>-0.038</v>
      </c>
    </row>
    <row r="9" ht="20.1" customHeight="1" spans="1:5">
      <c r="A9" s="302" t="s">
        <v>1717</v>
      </c>
      <c r="B9" s="303">
        <v>519</v>
      </c>
      <c r="C9" s="303">
        <v>506</v>
      </c>
      <c r="D9" s="300">
        <f t="shared" si="0"/>
        <v>-13</v>
      </c>
      <c r="E9" s="301">
        <f t="shared" si="1"/>
        <v>-0.025</v>
      </c>
    </row>
    <row r="10" ht="20.1" customHeight="1" spans="1:5">
      <c r="A10" s="302" t="s">
        <v>1718</v>
      </c>
      <c r="B10" s="303">
        <v>7</v>
      </c>
      <c r="C10" s="303"/>
      <c r="D10" s="306">
        <f t="shared" si="0"/>
        <v>-7</v>
      </c>
      <c r="E10" s="305"/>
    </row>
    <row r="11" ht="14.25" spans="1:5">
      <c r="A11" s="307"/>
      <c r="B11" s="307"/>
      <c r="C11" s="308"/>
      <c r="D11" s="308"/>
      <c r="E11" s="309"/>
    </row>
    <row r="12" spans="1:5">
      <c r="A12" s="310" t="s">
        <v>1719</v>
      </c>
      <c r="B12" s="311"/>
      <c r="C12" s="311"/>
      <c r="D12" s="311"/>
      <c r="E12" s="311"/>
    </row>
    <row r="13" ht="113.25" customHeight="1" spans="1:5">
      <c r="A13" s="311"/>
      <c r="B13" s="311"/>
      <c r="C13" s="311"/>
      <c r="D13" s="311"/>
      <c r="E13" s="311"/>
    </row>
  </sheetData>
  <sheetProtection algorithmName="SHA-512" hashValue="1BU4DpYGThSECAA6t4fLJt0f9D1rW7DcynVXxTVPwBNReVOHXgQz2erTrGb/ORfKiNQh5JtYKXqdfHiiGF4ylw==" saltValue="6V7z3gILlWJ64dRObzG7wg==" spinCount="100000" sheet="1" insertRows="0" insertColumns="0" deleteColumns="0" deleteRows="0" objects="1" scenarios="1"/>
  <mergeCells count="6">
    <mergeCell ref="A1:E1"/>
    <mergeCell ref="D3:E3"/>
    <mergeCell ref="A3:A4"/>
    <mergeCell ref="B3:B4"/>
    <mergeCell ref="C3:C4"/>
    <mergeCell ref="A12:E13"/>
  </mergeCells>
  <conditionalFormatting sqref="D6:F6 D11:F11 E10:F10">
    <cfRule type="cellIs" dxfId="5" priority="1" stopIfTrue="1" operator="lessThan">
      <formula>0</formula>
    </cfRule>
  </conditionalFormatting>
  <pageMargins left="0.708661417322835" right="0.708661417322835" top="0.748031496062992" bottom="0.748031496062992" header="0.31496062992126" footer="0.31496062992126"/>
  <pageSetup paperSize="9" scale="84" firstPageNumber="110" orientation="portrait" useFirstPageNumber="1"/>
  <headerFoot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C35"/>
  <sheetViews>
    <sheetView showGridLines="0" showZeros="0" view="pageBreakPreview" zoomScale="90" zoomScaleNormal="100" workbookViewId="0">
      <selection activeCell="B19" sqref="B19"/>
    </sheetView>
  </sheetViews>
  <sheetFormatPr defaultColWidth="9" defaultRowHeight="13.5" outlineLevelCol="2"/>
  <cols>
    <col min="1" max="1" width="73.375" customWidth="1"/>
    <col min="2" max="2" width="29.625" customWidth="1"/>
  </cols>
  <sheetData>
    <row r="1" ht="45" customHeight="1" spans="1:2">
      <c r="A1" s="278" t="str">
        <f>YEAR(封面!$B$7)&amp;"年云县县本级一般公共预算政府预算经济分类表(基本支出)"</f>
        <v>2022年云县县本级一般公共预算政府预算经济分类表(基本支出)</v>
      </c>
      <c r="B1" s="278"/>
    </row>
    <row r="2" ht="20.1" customHeight="1" spans="1:2">
      <c r="A2" s="279" t="s">
        <v>1720</v>
      </c>
      <c r="B2" s="280" t="s">
        <v>9</v>
      </c>
    </row>
    <row r="3" ht="45" customHeight="1" spans="1:3">
      <c r="A3" s="281" t="s">
        <v>1721</v>
      </c>
      <c r="B3" s="69" t="str">
        <f>YEAR(封面!$B$7)&amp;"年预算数"</f>
        <v>2022年预算数</v>
      </c>
      <c r="C3" s="282" t="s">
        <v>13</v>
      </c>
    </row>
    <row r="4" ht="30" customHeight="1" spans="1:3">
      <c r="A4" s="283" t="s">
        <v>1722</v>
      </c>
      <c r="B4" s="284">
        <f>SUM(B5:B8)</f>
        <v>29289</v>
      </c>
      <c r="C4" s="189" t="str">
        <f>IF(A4&lt;&gt;"",IF(SUM(B4)&lt;&gt;0,"是","否"),"是")</f>
        <v>是</v>
      </c>
    </row>
    <row r="5" ht="30" customHeight="1" spans="1:3">
      <c r="A5" s="285" t="s">
        <v>1723</v>
      </c>
      <c r="B5" s="286">
        <v>21164</v>
      </c>
      <c r="C5" s="189" t="str">
        <f t="shared" ref="C5:C31" si="0">IF(A5&lt;&gt;"",IF(SUM(B5)&lt;&gt;0,"是","否"),"是")</f>
        <v>是</v>
      </c>
    </row>
    <row r="6" ht="30" customHeight="1" spans="1:3">
      <c r="A6" s="285" t="s">
        <v>1724</v>
      </c>
      <c r="B6" s="286">
        <v>5497</v>
      </c>
      <c r="C6" s="189" t="str">
        <f t="shared" si="0"/>
        <v>是</v>
      </c>
    </row>
    <row r="7" ht="30" customHeight="1" spans="1:3">
      <c r="A7" s="285" t="s">
        <v>1725</v>
      </c>
      <c r="B7" s="286">
        <v>2547</v>
      </c>
      <c r="C7" s="189" t="str">
        <f t="shared" si="0"/>
        <v>是</v>
      </c>
    </row>
    <row r="8" ht="30" customHeight="1" spans="1:3">
      <c r="A8" s="285" t="s">
        <v>1726</v>
      </c>
      <c r="B8" s="286">
        <v>81</v>
      </c>
      <c r="C8" s="189" t="str">
        <f t="shared" si="0"/>
        <v>是</v>
      </c>
    </row>
    <row r="9" ht="30" customHeight="1" spans="1:3">
      <c r="A9" s="287" t="s">
        <v>1727</v>
      </c>
      <c r="B9" s="284">
        <f>SUM(B10:B19)</f>
        <v>4144</v>
      </c>
      <c r="C9" s="189" t="str">
        <f t="shared" si="0"/>
        <v>是</v>
      </c>
    </row>
    <row r="10" ht="30" customHeight="1" spans="1:3">
      <c r="A10" s="285" t="s">
        <v>1728</v>
      </c>
      <c r="B10" s="286">
        <v>3539</v>
      </c>
      <c r="C10" s="189" t="str">
        <f t="shared" si="0"/>
        <v>是</v>
      </c>
    </row>
    <row r="11" ht="30" customHeight="1" spans="1:3">
      <c r="A11" s="285" t="s">
        <v>1729</v>
      </c>
      <c r="B11" s="286">
        <v>3</v>
      </c>
      <c r="C11" s="189" t="str">
        <f t="shared" si="0"/>
        <v>是</v>
      </c>
    </row>
    <row r="12" ht="30" customHeight="1" spans="1:3">
      <c r="A12" s="285" t="s">
        <v>1730</v>
      </c>
      <c r="B12" s="286">
        <v>125</v>
      </c>
      <c r="C12" s="189" t="str">
        <f t="shared" si="0"/>
        <v>是</v>
      </c>
    </row>
    <row r="13" ht="30" customHeight="1" spans="1:3">
      <c r="A13" s="285" t="s">
        <v>1731</v>
      </c>
      <c r="B13" s="286">
        <v>0</v>
      </c>
      <c r="C13" s="189" t="str">
        <f t="shared" si="0"/>
        <v>否</v>
      </c>
    </row>
    <row r="14" ht="30" customHeight="1" spans="1:3">
      <c r="A14" s="285" t="s">
        <v>1732</v>
      </c>
      <c r="B14" s="286">
        <v>0</v>
      </c>
      <c r="C14" s="189" t="str">
        <f t="shared" si="0"/>
        <v>否</v>
      </c>
    </row>
    <row r="15" ht="30" customHeight="1" spans="1:3">
      <c r="A15" s="285" t="s">
        <v>1733</v>
      </c>
      <c r="B15" s="286">
        <v>128</v>
      </c>
      <c r="C15" s="189" t="str">
        <f t="shared" si="0"/>
        <v>是</v>
      </c>
    </row>
    <row r="16" ht="30" customHeight="1" spans="1:3">
      <c r="A16" s="285" t="s">
        <v>1734</v>
      </c>
      <c r="B16" s="286">
        <v>0</v>
      </c>
      <c r="C16" s="189" t="str">
        <f t="shared" si="0"/>
        <v>否</v>
      </c>
    </row>
    <row r="17" ht="30" customHeight="1" spans="1:3">
      <c r="A17" s="285" t="s">
        <v>1735</v>
      </c>
      <c r="B17" s="286">
        <v>318</v>
      </c>
      <c r="C17" s="189" t="str">
        <f t="shared" si="0"/>
        <v>是</v>
      </c>
    </row>
    <row r="18" ht="30" customHeight="1" spans="1:3">
      <c r="A18" s="285" t="s">
        <v>1736</v>
      </c>
      <c r="B18" s="286">
        <v>19</v>
      </c>
      <c r="C18" s="189" t="str">
        <f t="shared" si="0"/>
        <v>是</v>
      </c>
    </row>
    <row r="19" ht="30" customHeight="1" spans="1:3">
      <c r="A19" s="285" t="s">
        <v>1737</v>
      </c>
      <c r="B19" s="286">
        <v>12</v>
      </c>
      <c r="C19" s="189" t="str">
        <f t="shared" si="0"/>
        <v>是</v>
      </c>
    </row>
    <row r="20" ht="30" customHeight="1" spans="1:3">
      <c r="A20" s="287" t="s">
        <v>1738</v>
      </c>
      <c r="B20" s="284">
        <f>SUM(B21)</f>
        <v>0</v>
      </c>
      <c r="C20" s="189" t="str">
        <f t="shared" si="0"/>
        <v>否</v>
      </c>
    </row>
    <row r="21" ht="30" customHeight="1" spans="1:3">
      <c r="A21" s="285" t="s">
        <v>1739</v>
      </c>
      <c r="B21" s="286">
        <v>0</v>
      </c>
      <c r="C21" s="189" t="str">
        <f t="shared" si="0"/>
        <v>否</v>
      </c>
    </row>
    <row r="22" ht="30" customHeight="1" spans="1:3">
      <c r="A22" s="287" t="s">
        <v>1740</v>
      </c>
      <c r="B22" s="284">
        <f>SUM(B23:B24)</f>
        <v>100863</v>
      </c>
      <c r="C22" s="189" t="str">
        <f t="shared" si="0"/>
        <v>是</v>
      </c>
    </row>
    <row r="23" ht="30" customHeight="1" spans="1:3">
      <c r="A23" s="285" t="s">
        <v>1741</v>
      </c>
      <c r="B23" s="286">
        <v>98522</v>
      </c>
      <c r="C23" s="189" t="str">
        <f t="shared" si="0"/>
        <v>是</v>
      </c>
    </row>
    <row r="24" ht="30" customHeight="1" spans="1:3">
      <c r="A24" s="285" t="s">
        <v>1742</v>
      </c>
      <c r="B24" s="286">
        <v>2341</v>
      </c>
      <c r="C24" s="189" t="str">
        <f t="shared" si="0"/>
        <v>是</v>
      </c>
    </row>
    <row r="25" ht="30" customHeight="1" spans="1:3">
      <c r="A25" s="287" t="s">
        <v>1743</v>
      </c>
      <c r="B25" s="284">
        <f>SUM(B26)</f>
        <v>0</v>
      </c>
      <c r="C25" s="189" t="str">
        <f t="shared" si="0"/>
        <v>否</v>
      </c>
    </row>
    <row r="26" ht="30" customHeight="1" spans="1:3">
      <c r="A26" s="285" t="s">
        <v>1744</v>
      </c>
      <c r="B26" s="286"/>
      <c r="C26" s="189" t="str">
        <f t="shared" si="0"/>
        <v>否</v>
      </c>
    </row>
    <row r="27" ht="30" customHeight="1" spans="1:3">
      <c r="A27" s="287" t="s">
        <v>1745</v>
      </c>
      <c r="B27" s="284">
        <f>SUM(B28:B30)</f>
        <v>17664</v>
      </c>
      <c r="C27" s="189" t="str">
        <f t="shared" si="0"/>
        <v>是</v>
      </c>
    </row>
    <row r="28" ht="30" customHeight="1" spans="1:3">
      <c r="A28" s="285" t="s">
        <v>1746</v>
      </c>
      <c r="B28" s="286">
        <v>11781</v>
      </c>
      <c r="C28" s="189" t="str">
        <f t="shared" si="0"/>
        <v>是</v>
      </c>
    </row>
    <row r="29" ht="30" customHeight="1" spans="1:3">
      <c r="A29" s="285" t="s">
        <v>1747</v>
      </c>
      <c r="B29" s="286">
        <v>5872</v>
      </c>
      <c r="C29" s="189" t="str">
        <f t="shared" si="0"/>
        <v>是</v>
      </c>
    </row>
    <row r="30" ht="30" customHeight="1" spans="1:3">
      <c r="A30" s="288" t="s">
        <v>1748</v>
      </c>
      <c r="B30" s="286">
        <v>11</v>
      </c>
      <c r="C30" s="189" t="str">
        <f t="shared" si="0"/>
        <v>是</v>
      </c>
    </row>
    <row r="31" ht="30" customHeight="1" spans="1:3">
      <c r="A31" s="289" t="s">
        <v>1749</v>
      </c>
      <c r="B31" s="284">
        <f>SUM(B27,B25,B22,B20,B9,B4)</f>
        <v>151960</v>
      </c>
      <c r="C31" s="189" t="str">
        <f t="shared" si="0"/>
        <v>是</v>
      </c>
    </row>
    <row r="32" spans="2:2">
      <c r="B32" s="290"/>
    </row>
    <row r="33" spans="2:2">
      <c r="B33" s="290"/>
    </row>
    <row r="34" spans="2:2">
      <c r="B34" s="290"/>
    </row>
    <row r="35" spans="2:2">
      <c r="B35" s="290"/>
    </row>
  </sheetData>
  <sheetProtection algorithmName="SHA-512" hashValue="WRYKURsRy/+vX/btNw8V0UGkLFl8OCyoAFynUu/mBtjh9D2QavHeDOP6hD5JV5Q8gnJXlp3dPjV6SrvFB4S2LA==" saltValue="j/RbihUz5uwuh6XIRqHvgw==" spinCount="100000" sheet="1" insertRows="0" insertColumns="0" deleteColumns="0" deleteRows="0" objects="1" scenarios="1"/>
  <mergeCells count="1">
    <mergeCell ref="A1:B1"/>
  </mergeCells>
  <conditionalFormatting sqref="C4:F33">
    <cfRule type="cellIs" dxfId="5" priority="1" stopIfTrue="1" operator="lessThan">
      <formula>0</formula>
    </cfRule>
  </conditionalFormatting>
  <printOptions horizontalCentered="1"/>
  <pageMargins left="0.47244094488189" right="0.393700787401575" top="0.748031496062992" bottom="0.748031496062992" header="0.31496062992126" footer="0.31496062992126"/>
  <pageSetup paperSize="9" scale="75" firstPageNumber="111" orientation="portrait" useFirstPageNumber="1"/>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F52"/>
  <sheetViews>
    <sheetView showGridLines="0" showZeros="0" view="pageBreakPreview" zoomScale="80" zoomScaleNormal="115" workbookViewId="0">
      <selection activeCell="E10" sqref="E10"/>
    </sheetView>
  </sheetViews>
  <sheetFormatPr defaultColWidth="9" defaultRowHeight="14.25" outlineLevelCol="5"/>
  <cols>
    <col min="1" max="1" width="20.625" style="248" customWidth="1"/>
    <col min="2" max="2" width="50.75" style="248" customWidth="1"/>
    <col min="3" max="4" width="20.625" style="248" customWidth="1"/>
    <col min="5" max="5" width="20.625" style="249" customWidth="1"/>
    <col min="6" max="6" width="3.75" style="248" customWidth="1"/>
    <col min="7" max="16357" width="9" style="248"/>
    <col min="16358" max="16358" width="45.625" style="248"/>
    <col min="16359" max="16384" width="9" style="248"/>
  </cols>
  <sheetData>
    <row r="1" ht="45" customHeight="1" spans="1:6">
      <c r="A1" s="250"/>
      <c r="B1" s="251" t="str">
        <f>YEAR(封面!$B$7)&amp;"年云县政府性基金预算收入情况表"</f>
        <v>2022年云县政府性基金预算收入情况表</v>
      </c>
      <c r="C1" s="251"/>
      <c r="D1" s="251"/>
      <c r="E1" s="251"/>
      <c r="F1" s="250"/>
    </row>
    <row r="2" s="246" customFormat="1" ht="20.1" customHeight="1" spans="1:6">
      <c r="A2" s="252"/>
      <c r="B2" s="60" t="s">
        <v>1750</v>
      </c>
      <c r="C2" s="253"/>
      <c r="D2" s="60"/>
      <c r="E2" s="254" t="s">
        <v>9</v>
      </c>
      <c r="F2" s="252"/>
    </row>
    <row r="3" s="247" customFormat="1" ht="45" customHeight="1" spans="1:6">
      <c r="A3" s="255" t="s">
        <v>10</v>
      </c>
      <c r="B3" s="256" t="s">
        <v>11</v>
      </c>
      <c r="C3" s="9" t="str">
        <f>YEAR(封面!$B$7)-1&amp;"年执行数"</f>
        <v>2021年执行数</v>
      </c>
      <c r="D3" s="9" t="str">
        <f>YEAR(封面!$B$7)&amp;"年预算数"</f>
        <v>2022年预算数</v>
      </c>
      <c r="E3" s="9" t="s">
        <v>1579</v>
      </c>
      <c r="F3" s="257" t="s">
        <v>13</v>
      </c>
    </row>
    <row r="4" s="247" customFormat="1" ht="36" customHeight="1" spans="1:6">
      <c r="A4" s="216" t="s">
        <v>1162</v>
      </c>
      <c r="B4" s="211" t="s">
        <v>1163</v>
      </c>
      <c r="C4" s="213"/>
      <c r="D4" s="213"/>
      <c r="E4" s="258" t="str">
        <f t="shared" ref="E4:E37" si="0">IF(C4&gt;0,D4/C4-1,IF(C4&lt;0,-(D4/C4-1),""))</f>
        <v/>
      </c>
      <c r="F4" s="259" t="str">
        <f t="shared" ref="F4:F37" si="1">IF(LEN(A4)=7,"是",IF(B4&lt;&gt;"",IF(SUM(C4:D4)&lt;&gt;0,"是","否"),"是"))</f>
        <v>是</v>
      </c>
    </row>
    <row r="5" ht="36" customHeight="1" spans="1:6">
      <c r="A5" s="216" t="s">
        <v>1751</v>
      </c>
      <c r="B5" s="211" t="s">
        <v>1752</v>
      </c>
      <c r="C5" s="213"/>
      <c r="D5" s="213"/>
      <c r="E5" s="230" t="str">
        <f t="shared" si="0"/>
        <v/>
      </c>
      <c r="F5" s="259" t="str">
        <f t="shared" si="1"/>
        <v>是</v>
      </c>
    </row>
    <row r="6" ht="36" customHeight="1" spans="1:6">
      <c r="A6" s="216" t="s">
        <v>1753</v>
      </c>
      <c r="B6" s="260" t="s">
        <v>1754</v>
      </c>
      <c r="C6" s="213"/>
      <c r="D6" s="213"/>
      <c r="E6" s="230" t="str">
        <f t="shared" si="0"/>
        <v/>
      </c>
      <c r="F6" s="259" t="str">
        <f t="shared" si="1"/>
        <v>是</v>
      </c>
    </row>
    <row r="7" ht="36" customHeight="1" spans="1:6">
      <c r="A7" s="216" t="s">
        <v>1164</v>
      </c>
      <c r="B7" s="211" t="s">
        <v>1755</v>
      </c>
      <c r="C7" s="213"/>
      <c r="D7" s="213"/>
      <c r="E7" s="230" t="str">
        <f t="shared" si="0"/>
        <v/>
      </c>
      <c r="F7" s="259" t="str">
        <f t="shared" si="1"/>
        <v>是</v>
      </c>
    </row>
    <row r="8" ht="36" customHeight="1" spans="1:6">
      <c r="A8" s="216" t="s">
        <v>1166</v>
      </c>
      <c r="B8" s="211" t="s">
        <v>1756</v>
      </c>
      <c r="C8" s="213"/>
      <c r="D8" s="213"/>
      <c r="E8" s="230" t="str">
        <f t="shared" si="0"/>
        <v/>
      </c>
      <c r="F8" s="259" t="str">
        <f t="shared" si="1"/>
        <v>是</v>
      </c>
    </row>
    <row r="9" ht="36" customHeight="1" spans="1:6">
      <c r="A9" s="216" t="s">
        <v>1168</v>
      </c>
      <c r="B9" s="211" t="s">
        <v>1757</v>
      </c>
      <c r="C9" s="213"/>
      <c r="D9" s="213"/>
      <c r="E9" s="230" t="str">
        <f t="shared" si="0"/>
        <v/>
      </c>
      <c r="F9" s="259" t="str">
        <f t="shared" si="1"/>
        <v>是</v>
      </c>
    </row>
    <row r="10" ht="36" customHeight="1" spans="1:6">
      <c r="A10" s="216" t="s">
        <v>1170</v>
      </c>
      <c r="B10" s="211" t="s">
        <v>1758</v>
      </c>
      <c r="C10" s="213">
        <f>SUM(C11:C15)</f>
        <v>3526</v>
      </c>
      <c r="D10" s="213">
        <f>SUM(D11:D15)</f>
        <v>13500</v>
      </c>
      <c r="E10" s="230">
        <f t="shared" si="0"/>
        <v>2.829</v>
      </c>
      <c r="F10" s="259" t="str">
        <f t="shared" si="1"/>
        <v>是</v>
      </c>
    </row>
    <row r="11" ht="36" customHeight="1" spans="1:6">
      <c r="A11" s="216" t="s">
        <v>1172</v>
      </c>
      <c r="B11" s="217" t="s">
        <v>1759</v>
      </c>
      <c r="C11" s="219">
        <v>3065</v>
      </c>
      <c r="D11" s="261">
        <v>12500</v>
      </c>
      <c r="E11" s="262">
        <f t="shared" si="0"/>
        <v>3.078</v>
      </c>
      <c r="F11" s="259" t="str">
        <f t="shared" si="1"/>
        <v>是</v>
      </c>
    </row>
    <row r="12" ht="36" customHeight="1" spans="1:6">
      <c r="A12" s="216" t="s">
        <v>1174</v>
      </c>
      <c r="B12" s="217" t="s">
        <v>1760</v>
      </c>
      <c r="C12" s="219">
        <v>264</v>
      </c>
      <c r="D12" s="261">
        <v>800</v>
      </c>
      <c r="E12" s="262">
        <f t="shared" si="0"/>
        <v>2.03</v>
      </c>
      <c r="F12" s="259" t="str">
        <f t="shared" si="1"/>
        <v>是</v>
      </c>
    </row>
    <row r="13" ht="36" customHeight="1" spans="1:6">
      <c r="A13" s="216" t="s">
        <v>1176</v>
      </c>
      <c r="B13" s="217" t="s">
        <v>1761</v>
      </c>
      <c r="C13" s="219"/>
      <c r="D13" s="261"/>
      <c r="E13" s="262" t="str">
        <f t="shared" si="0"/>
        <v/>
      </c>
      <c r="F13" s="259" t="str">
        <f t="shared" si="1"/>
        <v>否</v>
      </c>
    </row>
    <row r="14" ht="36" customHeight="1" spans="1:6">
      <c r="A14" s="216" t="s">
        <v>1178</v>
      </c>
      <c r="B14" s="217" t="s">
        <v>1762</v>
      </c>
      <c r="C14" s="219"/>
      <c r="D14" s="261"/>
      <c r="E14" s="262" t="str">
        <f t="shared" si="0"/>
        <v/>
      </c>
      <c r="F14" s="259" t="str">
        <f t="shared" si="1"/>
        <v>否</v>
      </c>
    </row>
    <row r="15" ht="36" customHeight="1" spans="1:6">
      <c r="A15" s="216" t="s">
        <v>1180</v>
      </c>
      <c r="B15" s="217" t="s">
        <v>1763</v>
      </c>
      <c r="C15" s="219">
        <v>197</v>
      </c>
      <c r="D15" s="261">
        <v>200</v>
      </c>
      <c r="E15" s="262">
        <f t="shared" si="0"/>
        <v>0.015</v>
      </c>
      <c r="F15" s="259" t="str">
        <f t="shared" si="1"/>
        <v>是</v>
      </c>
    </row>
    <row r="16" ht="36" customHeight="1" spans="1:6">
      <c r="A16" s="263" t="s">
        <v>1182</v>
      </c>
      <c r="B16" s="264" t="s">
        <v>1764</v>
      </c>
      <c r="C16" s="213"/>
      <c r="D16" s="213"/>
      <c r="E16" s="230" t="str">
        <f t="shared" si="0"/>
        <v/>
      </c>
      <c r="F16" s="259" t="str">
        <f t="shared" si="1"/>
        <v>是</v>
      </c>
    </row>
    <row r="17" ht="36" customHeight="1" spans="1:6">
      <c r="A17" s="263" t="s">
        <v>1184</v>
      </c>
      <c r="B17" s="264" t="s">
        <v>1765</v>
      </c>
      <c r="C17" s="213"/>
      <c r="D17" s="213"/>
      <c r="E17" s="230" t="str">
        <f t="shared" si="0"/>
        <v/>
      </c>
      <c r="F17" s="259" t="str">
        <f t="shared" si="1"/>
        <v>是</v>
      </c>
    </row>
    <row r="18" ht="36" customHeight="1" spans="1:6">
      <c r="A18" s="263" t="s">
        <v>1186</v>
      </c>
      <c r="B18" s="265" t="s">
        <v>1766</v>
      </c>
      <c r="C18" s="219"/>
      <c r="D18" s="219"/>
      <c r="E18" s="262" t="str">
        <f t="shared" si="0"/>
        <v/>
      </c>
      <c r="F18" s="259" t="str">
        <f t="shared" si="1"/>
        <v>否</v>
      </c>
    </row>
    <row r="19" ht="36" customHeight="1" spans="1:6">
      <c r="A19" s="263" t="s">
        <v>1188</v>
      </c>
      <c r="B19" s="265" t="s">
        <v>1767</v>
      </c>
      <c r="C19" s="219"/>
      <c r="D19" s="219"/>
      <c r="E19" s="262" t="str">
        <f t="shared" si="0"/>
        <v/>
      </c>
      <c r="F19" s="259" t="str">
        <f t="shared" si="1"/>
        <v>否</v>
      </c>
    </row>
    <row r="20" ht="36" customHeight="1" spans="1:6">
      <c r="A20" s="263" t="s">
        <v>1190</v>
      </c>
      <c r="B20" s="264" t="s">
        <v>1768</v>
      </c>
      <c r="C20" s="213">
        <v>187</v>
      </c>
      <c r="D20" s="213">
        <v>700</v>
      </c>
      <c r="E20" s="230">
        <f t="shared" si="0"/>
        <v>2.743</v>
      </c>
      <c r="F20" s="259" t="str">
        <f t="shared" si="1"/>
        <v>是</v>
      </c>
    </row>
    <row r="21" ht="36" customHeight="1" spans="1:6">
      <c r="A21" s="263" t="s">
        <v>1192</v>
      </c>
      <c r="B21" s="264" t="s">
        <v>1769</v>
      </c>
      <c r="C21" s="213"/>
      <c r="D21" s="213"/>
      <c r="E21" s="230" t="str">
        <f t="shared" si="0"/>
        <v/>
      </c>
      <c r="F21" s="259" t="str">
        <f t="shared" si="1"/>
        <v>是</v>
      </c>
    </row>
    <row r="22" ht="36" customHeight="1" spans="1:6">
      <c r="A22" s="263" t="s">
        <v>1194</v>
      </c>
      <c r="B22" s="264" t="s">
        <v>1770</v>
      </c>
      <c r="C22" s="213"/>
      <c r="D22" s="213"/>
      <c r="E22" s="230" t="str">
        <f t="shared" si="0"/>
        <v/>
      </c>
      <c r="F22" s="259" t="str">
        <f t="shared" si="1"/>
        <v>是</v>
      </c>
    </row>
    <row r="23" ht="36" customHeight="1" spans="1:6">
      <c r="A23" s="216" t="s">
        <v>1196</v>
      </c>
      <c r="B23" s="211" t="s">
        <v>1771</v>
      </c>
      <c r="C23" s="213"/>
      <c r="D23" s="213"/>
      <c r="E23" s="230" t="str">
        <f t="shared" si="0"/>
        <v/>
      </c>
      <c r="F23" s="259" t="str">
        <f t="shared" si="1"/>
        <v>是</v>
      </c>
    </row>
    <row r="24" ht="36" customHeight="1" spans="1:6">
      <c r="A24" s="216" t="s">
        <v>1198</v>
      </c>
      <c r="B24" s="211" t="s">
        <v>1772</v>
      </c>
      <c r="C24" s="213">
        <v>477</v>
      </c>
      <c r="D24" s="213">
        <v>700</v>
      </c>
      <c r="E24" s="230">
        <f t="shared" si="0"/>
        <v>0.468</v>
      </c>
      <c r="F24" s="259" t="str">
        <f t="shared" si="1"/>
        <v>是</v>
      </c>
    </row>
    <row r="25" ht="36" customHeight="1" spans="1:6">
      <c r="A25" s="216" t="s">
        <v>1200</v>
      </c>
      <c r="B25" s="211" t="s">
        <v>1773</v>
      </c>
      <c r="C25" s="213"/>
      <c r="D25" s="213"/>
      <c r="E25" s="230" t="str">
        <f t="shared" si="0"/>
        <v/>
      </c>
      <c r="F25" s="259" t="str">
        <f t="shared" si="1"/>
        <v>是</v>
      </c>
    </row>
    <row r="26" ht="36" customHeight="1" spans="1:6">
      <c r="A26" s="216" t="s">
        <v>1202</v>
      </c>
      <c r="B26" s="211" t="s">
        <v>1774</v>
      </c>
      <c r="C26" s="213"/>
      <c r="D26" s="213"/>
      <c r="E26" s="230" t="str">
        <f t="shared" si="0"/>
        <v/>
      </c>
      <c r="F26" s="259" t="str">
        <f t="shared" si="1"/>
        <v>是</v>
      </c>
    </row>
    <row r="27" ht="36" customHeight="1" spans="1:6">
      <c r="A27" s="216" t="s">
        <v>1204</v>
      </c>
      <c r="B27" s="211" t="s">
        <v>1775</v>
      </c>
      <c r="C27" s="213">
        <v>1070</v>
      </c>
      <c r="D27" s="213">
        <v>2730</v>
      </c>
      <c r="E27" s="230">
        <f t="shared" si="0"/>
        <v>1.551</v>
      </c>
      <c r="F27" s="259" t="str">
        <f t="shared" si="1"/>
        <v>是</v>
      </c>
    </row>
    <row r="28" ht="36" customHeight="1" spans="1:6">
      <c r="A28" s="216"/>
      <c r="B28" s="217"/>
      <c r="C28" s="219"/>
      <c r="D28" s="219"/>
      <c r="E28" s="262" t="str">
        <f t="shared" si="0"/>
        <v/>
      </c>
      <c r="F28" s="259" t="str">
        <f t="shared" si="1"/>
        <v>是</v>
      </c>
    </row>
    <row r="29" ht="36" customHeight="1" spans="1:6">
      <c r="A29" s="231"/>
      <c r="B29" s="232" t="s">
        <v>1206</v>
      </c>
      <c r="C29" s="213">
        <f>SUM(C4,C5,C6,C7,C8,C9,C10,C16,C17,C20,C21,C22,C23,C24,C25,C26,C27)</f>
        <v>5260</v>
      </c>
      <c r="D29" s="213">
        <f>SUM(D4,D5,D6,D7,D8,D9,D10,D16,D17,D20,D21,D22,D23,D24,D25,D26,D27)</f>
        <v>17630</v>
      </c>
      <c r="E29" s="230">
        <f t="shared" si="0"/>
        <v>2.352</v>
      </c>
      <c r="F29" s="259" t="str">
        <f t="shared" si="1"/>
        <v>是</v>
      </c>
    </row>
    <row r="30" ht="36" customHeight="1" spans="1:6">
      <c r="A30" s="266">
        <v>105</v>
      </c>
      <c r="B30" s="267" t="s">
        <v>1207</v>
      </c>
      <c r="C30" s="242">
        <v>48000</v>
      </c>
      <c r="D30" s="213">
        <v>55000</v>
      </c>
      <c r="E30" s="230">
        <f t="shared" si="0"/>
        <v>0.146</v>
      </c>
      <c r="F30" s="259" t="str">
        <f t="shared" si="1"/>
        <v>是</v>
      </c>
    </row>
    <row r="31" ht="36" customHeight="1" spans="1:6">
      <c r="A31" s="268">
        <v>110</v>
      </c>
      <c r="B31" s="269" t="s">
        <v>68</v>
      </c>
      <c r="C31" s="242">
        <f>SUM(C32,C35,C36)</f>
        <v>5121</v>
      </c>
      <c r="D31" s="242">
        <f>SUM(D32,D35,D36)</f>
        <v>12722</v>
      </c>
      <c r="E31" s="230">
        <f t="shared" si="0"/>
        <v>1.484</v>
      </c>
      <c r="F31" s="259" t="str">
        <f t="shared" si="1"/>
        <v>是</v>
      </c>
    </row>
    <row r="32" ht="36" customHeight="1" spans="1:6">
      <c r="A32" s="268">
        <v>11004</v>
      </c>
      <c r="B32" s="270" t="s">
        <v>1776</v>
      </c>
      <c r="C32" s="242">
        <f>SUM(C33,C34)</f>
        <v>3568</v>
      </c>
      <c r="D32" s="242">
        <f>SUM(D33,D34)</f>
        <v>3300</v>
      </c>
      <c r="E32" s="230">
        <f t="shared" si="0"/>
        <v>-0.075</v>
      </c>
      <c r="F32" s="259" t="str">
        <f t="shared" si="1"/>
        <v>是</v>
      </c>
    </row>
    <row r="33" ht="36" customHeight="1" spans="1:6">
      <c r="A33" s="271">
        <v>1100402</v>
      </c>
      <c r="B33" s="272" t="s">
        <v>1209</v>
      </c>
      <c r="C33" s="240">
        <v>3568</v>
      </c>
      <c r="D33" s="219">
        <v>3300</v>
      </c>
      <c r="E33" s="262">
        <f t="shared" si="0"/>
        <v>-0.075</v>
      </c>
      <c r="F33" s="259" t="str">
        <f t="shared" si="1"/>
        <v>是</v>
      </c>
    </row>
    <row r="34" ht="36" customHeight="1" spans="1:6">
      <c r="A34" s="271">
        <v>1100403</v>
      </c>
      <c r="B34" s="273" t="s">
        <v>1210</v>
      </c>
      <c r="C34" s="240"/>
      <c r="D34" s="219"/>
      <c r="E34" s="230" t="str">
        <f t="shared" si="0"/>
        <v/>
      </c>
      <c r="F34" s="259" t="str">
        <f t="shared" si="1"/>
        <v>是</v>
      </c>
    </row>
    <row r="35" ht="36" customHeight="1" spans="1:6">
      <c r="A35" s="271">
        <v>11008</v>
      </c>
      <c r="B35" s="272" t="s">
        <v>72</v>
      </c>
      <c r="C35" s="240">
        <v>422</v>
      </c>
      <c r="D35" s="219">
        <v>9422</v>
      </c>
      <c r="E35" s="262">
        <f t="shared" si="0"/>
        <v>21.327</v>
      </c>
      <c r="F35" s="259" t="str">
        <f t="shared" si="1"/>
        <v>是</v>
      </c>
    </row>
    <row r="36" ht="36" customHeight="1" spans="1:6">
      <c r="A36" s="271">
        <v>11009</v>
      </c>
      <c r="B36" s="272" t="s">
        <v>73</v>
      </c>
      <c r="C36" s="240">
        <v>1131</v>
      </c>
      <c r="D36" s="219"/>
      <c r="E36" s="262">
        <f t="shared" si="0"/>
        <v>-1</v>
      </c>
      <c r="F36" s="259" t="str">
        <f t="shared" si="1"/>
        <v>是</v>
      </c>
    </row>
    <row r="37" ht="36" customHeight="1" spans="1:6">
      <c r="A37" s="274"/>
      <c r="B37" s="275" t="s">
        <v>76</v>
      </c>
      <c r="C37" s="242">
        <f>SUM(C29,C30,C31)</f>
        <v>58381</v>
      </c>
      <c r="D37" s="242">
        <f>SUM(D29,D30,D31)</f>
        <v>85352</v>
      </c>
      <c r="E37" s="230">
        <f t="shared" si="0"/>
        <v>0.462</v>
      </c>
      <c r="F37" s="259" t="str">
        <f t="shared" si="1"/>
        <v>是</v>
      </c>
    </row>
    <row r="38" ht="36" customHeight="1" spans="2:5">
      <c r="B38" s="276" t="s">
        <v>1777</v>
      </c>
      <c r="C38" s="276"/>
      <c r="D38" s="276"/>
      <c r="E38" s="276"/>
    </row>
    <row r="40" spans="3:4">
      <c r="C40" s="277"/>
      <c r="D40" s="277"/>
    </row>
    <row r="42" spans="3:4">
      <c r="C42" s="277"/>
      <c r="D42" s="277"/>
    </row>
    <row r="43" spans="3:4">
      <c r="C43" s="277"/>
      <c r="D43" s="277"/>
    </row>
    <row r="45" spans="3:4">
      <c r="C45" s="277"/>
      <c r="D45" s="277"/>
    </row>
    <row r="46" spans="3:4">
      <c r="C46" s="277"/>
      <c r="D46" s="277"/>
    </row>
    <row r="47" spans="3:4">
      <c r="C47" s="277"/>
      <c r="D47" s="277"/>
    </row>
    <row r="48" spans="3:4">
      <c r="C48" s="277"/>
      <c r="D48" s="277"/>
    </row>
    <row r="50" spans="3:4">
      <c r="C50" s="277"/>
      <c r="D50" s="277"/>
    </row>
    <row r="51" spans="5:5">
      <c r="E51" s="249">
        <f>IF(C29&gt;0,D29/C29-1,IF(C29&lt;0,-(D29/C29-1),""))</f>
        <v>2</v>
      </c>
    </row>
    <row r="52" spans="5:5">
      <c r="E52" s="249">
        <f>IF(C29&gt;0,D29/C29-1,IF(C29&lt;0,-(D29/C29-1),""))</f>
        <v>2</v>
      </c>
    </row>
  </sheetData>
  <sheetProtection algorithmName="SHA-512" hashValue="uZ5AfGtaSMF9NJeim1+Wk/bcRAp8q2h1Y8l8nk6K91qd2jkImWWA24WgHfv4cGxJjdUjAdBWmPoye8GsoYPnzg==" saltValue="53uAsx3jLAfVmZc3Y32RCQ==" spinCount="100000" sheet="1" insertRows="0" insertColumns="0" deleteColumns="0" deleteRows="0" objects="1" scenarios="1"/>
  <autoFilter ref="A3:F38">
    <extLst/>
  </autoFilter>
  <mergeCells count="2">
    <mergeCell ref="B1:E1"/>
    <mergeCell ref="B38:E38"/>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D35 F30:F35">
    <cfRule type="expression" dxfId="1" priority="10" stopIfTrue="1">
      <formula>"len($A:$A)=3"</formula>
    </cfRule>
  </conditionalFormatting>
  <conditionalFormatting sqref="B31 B33">
    <cfRule type="expression" dxfId="1" priority="4" stopIfTrue="1">
      <formula>"len($A:$A)=3"</formula>
    </cfRule>
  </conditionalFormatting>
  <dataValidations count="1">
    <dataValidation type="custom" allowBlank="1" showInputMessage="1" showErrorMessage="1" sqref="C6">
      <formula1>"ISBLANK(C6)"</formula1>
    </dataValidation>
  </dataValidations>
  <printOptions horizontalCentered="1"/>
  <pageMargins left="0.47244094488189" right="0.393700787401575" top="0.748031496062992" bottom="0.748031496062992" header="0.31496062992126" footer="0.31496062992126"/>
  <pageSetup paperSize="9" scale="75" firstPageNumber="112" orientation="portrait" useFirstPageNumber="1"/>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G288"/>
  <sheetViews>
    <sheetView showGridLines="0" showZeros="0" view="pageBreakPreview" zoomScale="80" zoomScaleNormal="115" workbookViewId="0">
      <pane ySplit="3" topLeftCell="A20" activePane="bottomLeft" state="frozen"/>
      <selection/>
      <selection pane="bottomLeft" activeCell="C20" sqref="C20"/>
    </sheetView>
  </sheetViews>
  <sheetFormatPr defaultColWidth="9" defaultRowHeight="14.25" outlineLevelCol="6"/>
  <cols>
    <col min="1" max="1" width="21.5" style="199" customWidth="1"/>
    <col min="2" max="2" width="50.75" style="199" customWidth="1"/>
    <col min="3" max="4" width="20.625" style="199" customWidth="1"/>
    <col min="5" max="5" width="20.625" style="200" customWidth="1"/>
    <col min="6" max="6" width="3.75" style="201" customWidth="1"/>
    <col min="7" max="16384" width="9" style="199"/>
  </cols>
  <sheetData>
    <row r="1" ht="45" customHeight="1" spans="2:5">
      <c r="B1" s="202" t="str">
        <f>YEAR(封面!$B$7)&amp;"年云县政府性基金预算支出情况表"</f>
        <v>2022年云县政府性基金预算支出情况表</v>
      </c>
      <c r="C1" s="202"/>
      <c r="D1" s="202"/>
      <c r="E1" s="202"/>
    </row>
    <row r="2" s="195" customFormat="1" ht="20.1" customHeight="1" spans="2:6">
      <c r="B2" s="203" t="s">
        <v>1778</v>
      </c>
      <c r="C2" s="203"/>
      <c r="D2" s="203"/>
      <c r="E2" s="204" t="s">
        <v>9</v>
      </c>
      <c r="F2" s="205"/>
    </row>
    <row r="3" s="196" customFormat="1" ht="45" customHeight="1" spans="1:7">
      <c r="A3" s="206" t="s">
        <v>10</v>
      </c>
      <c r="B3" s="207" t="s">
        <v>11</v>
      </c>
      <c r="C3" s="208" t="str">
        <f>YEAR(封面!$B$7)-1&amp;"年执行数"</f>
        <v>2021年执行数</v>
      </c>
      <c r="D3" s="208" t="str">
        <f>YEAR(封面!$B$7)&amp;"年预算数"</f>
        <v>2022年预算数</v>
      </c>
      <c r="E3" s="208" t="s">
        <v>1579</v>
      </c>
      <c r="F3" s="209" t="s">
        <v>13</v>
      </c>
      <c r="G3" s="196" t="s">
        <v>136</v>
      </c>
    </row>
    <row r="4" ht="38.1" customHeight="1" spans="1:7">
      <c r="A4" s="210" t="s">
        <v>88</v>
      </c>
      <c r="B4" s="211" t="s">
        <v>1213</v>
      </c>
      <c r="C4" s="212">
        <f>SUM(C5,C11,C17)</f>
        <v>10</v>
      </c>
      <c r="D4" s="213">
        <f>SUM(D5,D11,D17)</f>
        <v>20</v>
      </c>
      <c r="E4" s="214">
        <f t="shared" ref="E4:E67" si="0">IF(C4&lt;&gt;0,D4/C4-1,"")</f>
        <v>1</v>
      </c>
      <c r="F4" s="215" t="str">
        <f>IF(LEN(A4)=3,"是",IF(B4&lt;&gt;"",IF(SUM(C4:D4)&lt;&gt;0,"是","否"),"是"))</f>
        <v>是</v>
      </c>
      <c r="G4" s="199" t="str">
        <f>IF(LEN(A4)=3,"类",IF(LEN(A4)=5,"款","项"))</f>
        <v>类</v>
      </c>
    </row>
    <row r="5" ht="38.1" customHeight="1" spans="1:7">
      <c r="A5" s="216" t="s">
        <v>1779</v>
      </c>
      <c r="B5" s="217" t="s">
        <v>1214</v>
      </c>
      <c r="C5" s="218">
        <f>SUM(C6:C10)</f>
        <v>10</v>
      </c>
      <c r="D5" s="219">
        <f>SUM(D6:D10)</f>
        <v>20</v>
      </c>
      <c r="E5" s="220">
        <f t="shared" si="0"/>
        <v>1</v>
      </c>
      <c r="F5" s="215" t="str">
        <f t="shared" ref="F5:F68" si="1">IF(LEN(A5)=3,"是",IF(B5&lt;&gt;"",IF(SUM(C5:D5)&lt;&gt;0,"是","否"),"是"))</f>
        <v>是</v>
      </c>
      <c r="G5" s="199" t="str">
        <f t="shared" ref="G5:G68" si="2">IF(LEN(A5)=3,"类",IF(LEN(A5)=5,"款","项"))</f>
        <v>款</v>
      </c>
    </row>
    <row r="6" ht="38.1" hidden="1" customHeight="1" spans="1:7">
      <c r="A6" s="216">
        <v>2070701</v>
      </c>
      <c r="B6" s="217" t="s">
        <v>1780</v>
      </c>
      <c r="C6" s="221">
        <v>0</v>
      </c>
      <c r="D6" s="219"/>
      <c r="E6" s="214" t="str">
        <f t="shared" si="0"/>
        <v/>
      </c>
      <c r="F6" s="215" t="str">
        <f t="shared" si="1"/>
        <v>否</v>
      </c>
      <c r="G6" s="199" t="str">
        <f t="shared" si="2"/>
        <v>项</v>
      </c>
    </row>
    <row r="7" ht="38.1" customHeight="1" spans="1:7">
      <c r="A7" s="222">
        <v>2070702</v>
      </c>
      <c r="B7" s="217" t="s">
        <v>1781</v>
      </c>
      <c r="C7" s="218">
        <v>10</v>
      </c>
      <c r="D7" s="219">
        <v>20</v>
      </c>
      <c r="E7" s="220">
        <f t="shared" si="0"/>
        <v>1</v>
      </c>
      <c r="F7" s="215" t="str">
        <f t="shared" si="1"/>
        <v>是</v>
      </c>
      <c r="G7" s="199" t="str">
        <f t="shared" si="2"/>
        <v>项</v>
      </c>
    </row>
    <row r="8" ht="38.1" hidden="1" customHeight="1" spans="1:7">
      <c r="A8" s="222">
        <v>2070703</v>
      </c>
      <c r="B8" s="217" t="s">
        <v>1782</v>
      </c>
      <c r="C8" s="221">
        <v>0</v>
      </c>
      <c r="D8" s="219"/>
      <c r="E8" s="214" t="str">
        <f t="shared" si="0"/>
        <v/>
      </c>
      <c r="F8" s="215" t="str">
        <f t="shared" si="1"/>
        <v>否</v>
      </c>
      <c r="G8" s="199" t="str">
        <f t="shared" si="2"/>
        <v>项</v>
      </c>
    </row>
    <row r="9" s="197" customFormat="1" ht="38.1" hidden="1" customHeight="1" spans="1:7">
      <c r="A9" s="222">
        <v>2070704</v>
      </c>
      <c r="B9" s="217" t="s">
        <v>1218</v>
      </c>
      <c r="C9" s="221">
        <v>0</v>
      </c>
      <c r="D9" s="219"/>
      <c r="E9" s="214" t="str">
        <f t="shared" si="0"/>
        <v/>
      </c>
      <c r="F9" s="215" t="str">
        <f t="shared" si="1"/>
        <v>否</v>
      </c>
      <c r="G9" s="199" t="str">
        <f t="shared" si="2"/>
        <v>项</v>
      </c>
    </row>
    <row r="10" ht="38.1" hidden="1" customHeight="1" spans="1:7">
      <c r="A10" s="222">
        <v>2070799</v>
      </c>
      <c r="B10" s="217" t="s">
        <v>1783</v>
      </c>
      <c r="C10" s="221">
        <v>0</v>
      </c>
      <c r="D10" s="219"/>
      <c r="E10" s="214" t="str">
        <f t="shared" si="0"/>
        <v/>
      </c>
      <c r="F10" s="215" t="str">
        <f t="shared" si="1"/>
        <v>否</v>
      </c>
      <c r="G10" s="199" t="str">
        <f t="shared" si="2"/>
        <v>项</v>
      </c>
    </row>
    <row r="11" ht="38.1" hidden="1" customHeight="1" spans="1:7">
      <c r="A11" s="216" t="s">
        <v>1784</v>
      </c>
      <c r="B11" s="217" t="s">
        <v>1220</v>
      </c>
      <c r="C11" s="219">
        <f>SUM(C12:C16)</f>
        <v>0</v>
      </c>
      <c r="D11" s="219">
        <f>SUM(D12:D16)</f>
        <v>0</v>
      </c>
      <c r="E11" s="214" t="str">
        <f t="shared" si="0"/>
        <v/>
      </c>
      <c r="F11" s="215" t="str">
        <f t="shared" si="1"/>
        <v>否</v>
      </c>
      <c r="G11" s="199" t="str">
        <f t="shared" si="2"/>
        <v>款</v>
      </c>
    </row>
    <row r="12" s="197" customFormat="1" ht="38.1" hidden="1" customHeight="1" spans="1:7">
      <c r="A12" s="222">
        <v>2070901</v>
      </c>
      <c r="B12" s="217" t="s">
        <v>1785</v>
      </c>
      <c r="C12" s="221">
        <v>0</v>
      </c>
      <c r="D12" s="219"/>
      <c r="E12" s="214" t="str">
        <f t="shared" si="0"/>
        <v/>
      </c>
      <c r="F12" s="215" t="str">
        <f t="shared" si="1"/>
        <v>否</v>
      </c>
      <c r="G12" s="199" t="str">
        <f t="shared" si="2"/>
        <v>项</v>
      </c>
    </row>
    <row r="13" ht="38.1" hidden="1" customHeight="1" spans="1:7">
      <c r="A13" s="222">
        <v>2070902</v>
      </c>
      <c r="B13" s="217" t="s">
        <v>1786</v>
      </c>
      <c r="C13" s="221">
        <v>0</v>
      </c>
      <c r="D13" s="219"/>
      <c r="E13" s="214" t="str">
        <f t="shared" si="0"/>
        <v/>
      </c>
      <c r="F13" s="215" t="str">
        <f t="shared" si="1"/>
        <v>否</v>
      </c>
      <c r="G13" s="199" t="str">
        <f t="shared" si="2"/>
        <v>项</v>
      </c>
    </row>
    <row r="14" s="197" customFormat="1" ht="38.1" hidden="1" customHeight="1" spans="1:7">
      <c r="A14" s="222">
        <v>2070903</v>
      </c>
      <c r="B14" s="217" t="s">
        <v>1787</v>
      </c>
      <c r="C14" s="221">
        <v>0</v>
      </c>
      <c r="D14" s="219"/>
      <c r="E14" s="214" t="str">
        <f t="shared" si="0"/>
        <v/>
      </c>
      <c r="F14" s="215" t="str">
        <f t="shared" si="1"/>
        <v>否</v>
      </c>
      <c r="G14" s="199" t="str">
        <f t="shared" si="2"/>
        <v>项</v>
      </c>
    </row>
    <row r="15" ht="38.1" hidden="1" customHeight="1" spans="1:7">
      <c r="A15" s="222">
        <v>2070904</v>
      </c>
      <c r="B15" s="217" t="s">
        <v>1788</v>
      </c>
      <c r="C15" s="221">
        <v>0</v>
      </c>
      <c r="D15" s="219"/>
      <c r="E15" s="214" t="str">
        <f t="shared" si="0"/>
        <v/>
      </c>
      <c r="F15" s="215" t="str">
        <f t="shared" si="1"/>
        <v>否</v>
      </c>
      <c r="G15" s="199" t="str">
        <f t="shared" si="2"/>
        <v>项</v>
      </c>
    </row>
    <row r="16" ht="38.1" hidden="1" customHeight="1" spans="1:7">
      <c r="A16" s="222">
        <v>2070999</v>
      </c>
      <c r="B16" s="217" t="s">
        <v>1789</v>
      </c>
      <c r="C16" s="221">
        <v>0</v>
      </c>
      <c r="D16" s="219"/>
      <c r="E16" s="214" t="str">
        <f t="shared" si="0"/>
        <v/>
      </c>
      <c r="F16" s="215" t="str">
        <f t="shared" si="1"/>
        <v>否</v>
      </c>
      <c r="G16" s="199" t="str">
        <f t="shared" si="2"/>
        <v>项</v>
      </c>
    </row>
    <row r="17" s="197" customFormat="1" ht="38.1" hidden="1" customHeight="1" spans="1:7">
      <c r="A17" s="222">
        <v>20710</v>
      </c>
      <c r="B17" s="217" t="s">
        <v>1790</v>
      </c>
      <c r="C17" s="219">
        <f>C18+C19</f>
        <v>0</v>
      </c>
      <c r="D17" s="219">
        <f>D18+D19</f>
        <v>0</v>
      </c>
      <c r="E17" s="214" t="str">
        <f t="shared" si="0"/>
        <v/>
      </c>
      <c r="F17" s="215" t="str">
        <f t="shared" si="1"/>
        <v>否</v>
      </c>
      <c r="G17" s="199" t="str">
        <f t="shared" si="2"/>
        <v>款</v>
      </c>
    </row>
    <row r="18" s="197" customFormat="1" ht="38.1" hidden="1" customHeight="1" spans="1:7">
      <c r="A18" s="222">
        <v>2071001</v>
      </c>
      <c r="B18" s="217" t="s">
        <v>1791</v>
      </c>
      <c r="C18" s="221">
        <v>0</v>
      </c>
      <c r="D18" s="219"/>
      <c r="E18" s="214" t="str">
        <f t="shared" si="0"/>
        <v/>
      </c>
      <c r="F18" s="215" t="str">
        <f t="shared" si="1"/>
        <v>否</v>
      </c>
      <c r="G18" s="199" t="str">
        <f t="shared" si="2"/>
        <v>项</v>
      </c>
    </row>
    <row r="19" s="197" customFormat="1" ht="38.1" hidden="1" customHeight="1" spans="1:7">
      <c r="A19" s="222">
        <v>2071099</v>
      </c>
      <c r="B19" s="217" t="s">
        <v>1792</v>
      </c>
      <c r="C19" s="221">
        <v>0</v>
      </c>
      <c r="D19" s="219"/>
      <c r="E19" s="214" t="str">
        <f t="shared" si="0"/>
        <v/>
      </c>
      <c r="F19" s="215" t="str">
        <f t="shared" si="1"/>
        <v>否</v>
      </c>
      <c r="G19" s="199" t="str">
        <f t="shared" si="2"/>
        <v>项</v>
      </c>
    </row>
    <row r="20" ht="38.1" customHeight="1" spans="1:7">
      <c r="A20" s="223">
        <v>208</v>
      </c>
      <c r="B20" s="211" t="s">
        <v>1229</v>
      </c>
      <c r="C20" s="212">
        <f>SUM(C21,C25,C29)</f>
        <v>281</v>
      </c>
      <c r="D20" s="213">
        <f>SUM(D21,D25,D29)</f>
        <v>540</v>
      </c>
      <c r="E20" s="214">
        <f t="shared" si="0"/>
        <v>0.922</v>
      </c>
      <c r="F20" s="215" t="str">
        <f t="shared" si="1"/>
        <v>是</v>
      </c>
      <c r="G20" s="199" t="str">
        <f t="shared" si="2"/>
        <v>类</v>
      </c>
    </row>
    <row r="21" ht="38.1" customHeight="1" spans="1:7">
      <c r="A21" s="222">
        <v>20822</v>
      </c>
      <c r="B21" s="217" t="s">
        <v>1793</v>
      </c>
      <c r="C21" s="218">
        <f>SUM(C22:C24)</f>
        <v>281</v>
      </c>
      <c r="D21" s="219">
        <f>SUM(D22:D24)</f>
        <v>0</v>
      </c>
      <c r="E21" s="220">
        <f t="shared" si="0"/>
        <v>-1</v>
      </c>
      <c r="F21" s="215" t="str">
        <f t="shared" si="1"/>
        <v>是</v>
      </c>
      <c r="G21" s="199" t="str">
        <f t="shared" si="2"/>
        <v>款</v>
      </c>
    </row>
    <row r="22" ht="38.1" customHeight="1" spans="1:7">
      <c r="A22" s="222">
        <v>2082201</v>
      </c>
      <c r="B22" s="217" t="s">
        <v>1794</v>
      </c>
      <c r="C22" s="218">
        <v>281</v>
      </c>
      <c r="D22" s="219"/>
      <c r="E22" s="220">
        <f t="shared" si="0"/>
        <v>-1</v>
      </c>
      <c r="F22" s="215" t="str">
        <f t="shared" si="1"/>
        <v>是</v>
      </c>
      <c r="G22" s="199" t="str">
        <f t="shared" si="2"/>
        <v>项</v>
      </c>
    </row>
    <row r="23" ht="38.1" hidden="1" customHeight="1" spans="1:7">
      <c r="A23" s="222">
        <v>2082202</v>
      </c>
      <c r="B23" s="217" t="s">
        <v>1795</v>
      </c>
      <c r="C23" s="221">
        <v>0</v>
      </c>
      <c r="D23" s="219"/>
      <c r="E23" s="214" t="str">
        <f t="shared" si="0"/>
        <v/>
      </c>
      <c r="F23" s="215" t="str">
        <f t="shared" si="1"/>
        <v>否</v>
      </c>
      <c r="G23" s="199" t="str">
        <f t="shared" si="2"/>
        <v>项</v>
      </c>
    </row>
    <row r="24" ht="38.1" hidden="1" customHeight="1" spans="1:7">
      <c r="A24" s="222">
        <v>2082299</v>
      </c>
      <c r="B24" s="217" t="s">
        <v>1796</v>
      </c>
      <c r="C24" s="221">
        <v>0</v>
      </c>
      <c r="D24" s="219"/>
      <c r="E24" s="214" t="str">
        <f t="shared" si="0"/>
        <v/>
      </c>
      <c r="F24" s="215" t="str">
        <f t="shared" si="1"/>
        <v>否</v>
      </c>
      <c r="G24" s="199" t="str">
        <f t="shared" si="2"/>
        <v>项</v>
      </c>
    </row>
    <row r="25" ht="38.1" customHeight="1" spans="1:7">
      <c r="A25" s="222">
        <v>20823</v>
      </c>
      <c r="B25" s="217" t="s">
        <v>1797</v>
      </c>
      <c r="C25" s="218">
        <f>SUM(C26:C28)</f>
        <v>0</v>
      </c>
      <c r="D25" s="219">
        <f>SUM(D26:D28)</f>
        <v>540</v>
      </c>
      <c r="E25" s="214" t="str">
        <f t="shared" si="0"/>
        <v/>
      </c>
      <c r="F25" s="215" t="str">
        <f t="shared" si="1"/>
        <v>是</v>
      </c>
      <c r="G25" s="199" t="str">
        <f t="shared" si="2"/>
        <v>款</v>
      </c>
    </row>
    <row r="26" s="197" customFormat="1" ht="38.1" customHeight="1" spans="1:7">
      <c r="A26" s="222">
        <v>2082301</v>
      </c>
      <c r="B26" s="217" t="s">
        <v>1794</v>
      </c>
      <c r="C26" s="218">
        <v>0</v>
      </c>
      <c r="D26" s="219">
        <v>400</v>
      </c>
      <c r="E26" s="214" t="str">
        <f t="shared" si="0"/>
        <v/>
      </c>
      <c r="F26" s="215" t="str">
        <f t="shared" si="1"/>
        <v>是</v>
      </c>
      <c r="G26" s="199" t="str">
        <f t="shared" si="2"/>
        <v>项</v>
      </c>
    </row>
    <row r="27" ht="38.1" customHeight="1" spans="1:7">
      <c r="A27" s="222">
        <v>2082302</v>
      </c>
      <c r="B27" s="217" t="s">
        <v>1795</v>
      </c>
      <c r="C27" s="218">
        <v>0</v>
      </c>
      <c r="D27" s="219">
        <v>140</v>
      </c>
      <c r="E27" s="214" t="str">
        <f t="shared" si="0"/>
        <v/>
      </c>
      <c r="F27" s="215" t="str">
        <f t="shared" si="1"/>
        <v>是</v>
      </c>
      <c r="G27" s="199" t="str">
        <f t="shared" si="2"/>
        <v>项</v>
      </c>
    </row>
    <row r="28" ht="38.1" hidden="1" customHeight="1" spans="1:7">
      <c r="A28" s="222">
        <v>2082399</v>
      </c>
      <c r="B28" s="217" t="s">
        <v>1798</v>
      </c>
      <c r="C28" s="221">
        <v>0</v>
      </c>
      <c r="D28" s="219"/>
      <c r="E28" s="214" t="str">
        <f t="shared" si="0"/>
        <v/>
      </c>
      <c r="F28" s="215" t="str">
        <f t="shared" si="1"/>
        <v>否</v>
      </c>
      <c r="G28" s="199" t="str">
        <f t="shared" si="2"/>
        <v>项</v>
      </c>
    </row>
    <row r="29" s="198" customFormat="1" ht="38.1" hidden="1" customHeight="1" spans="1:7">
      <c r="A29" s="222">
        <v>20829</v>
      </c>
      <c r="B29" s="217" t="s">
        <v>1799</v>
      </c>
      <c r="C29" s="219">
        <f>C30+C31</f>
        <v>0</v>
      </c>
      <c r="D29" s="219">
        <f>D30+D31</f>
        <v>0</v>
      </c>
      <c r="E29" s="214" t="str">
        <f t="shared" si="0"/>
        <v/>
      </c>
      <c r="F29" s="215" t="str">
        <f t="shared" si="1"/>
        <v>否</v>
      </c>
      <c r="G29" s="199" t="str">
        <f t="shared" si="2"/>
        <v>款</v>
      </c>
    </row>
    <row r="30" s="197" customFormat="1" ht="38.1" hidden="1" customHeight="1" spans="1:7">
      <c r="A30" s="222">
        <v>2082901</v>
      </c>
      <c r="B30" s="217" t="s">
        <v>1795</v>
      </c>
      <c r="C30" s="221">
        <v>0</v>
      </c>
      <c r="D30" s="219"/>
      <c r="E30" s="214" t="str">
        <f t="shared" si="0"/>
        <v/>
      </c>
      <c r="F30" s="215" t="str">
        <f t="shared" si="1"/>
        <v>否</v>
      </c>
      <c r="G30" s="199" t="str">
        <f t="shared" si="2"/>
        <v>项</v>
      </c>
    </row>
    <row r="31" s="197" customFormat="1" ht="38.1" hidden="1" customHeight="1" spans="1:7">
      <c r="A31" s="222">
        <v>2082999</v>
      </c>
      <c r="B31" s="217" t="s">
        <v>1800</v>
      </c>
      <c r="C31" s="221">
        <v>0</v>
      </c>
      <c r="D31" s="219"/>
      <c r="E31" s="214" t="str">
        <f t="shared" si="0"/>
        <v/>
      </c>
      <c r="F31" s="215" t="str">
        <f t="shared" si="1"/>
        <v>否</v>
      </c>
      <c r="G31" s="199" t="str">
        <f t="shared" si="2"/>
        <v>项</v>
      </c>
    </row>
    <row r="32" ht="38.1" customHeight="1" spans="1:7">
      <c r="A32" s="223">
        <v>211</v>
      </c>
      <c r="B32" s="211" t="s">
        <v>1238</v>
      </c>
      <c r="C32" s="218">
        <f>SUM(C33,C38)</f>
        <v>0</v>
      </c>
      <c r="D32" s="219">
        <f>SUM(D33,D38)</f>
        <v>0</v>
      </c>
      <c r="E32" s="214" t="str">
        <f t="shared" si="0"/>
        <v/>
      </c>
      <c r="F32" s="215" t="str">
        <f t="shared" si="1"/>
        <v>是</v>
      </c>
      <c r="G32" s="199" t="str">
        <f t="shared" si="2"/>
        <v>类</v>
      </c>
    </row>
    <row r="33" ht="38.1" hidden="1" customHeight="1" spans="1:7">
      <c r="A33" s="222">
        <v>21160</v>
      </c>
      <c r="B33" s="217" t="s">
        <v>1801</v>
      </c>
      <c r="C33" s="219">
        <f>SUM(C34:C37)</f>
        <v>0</v>
      </c>
      <c r="D33" s="219">
        <f>SUM(D34:D37)</f>
        <v>0</v>
      </c>
      <c r="E33" s="214" t="str">
        <f t="shared" si="0"/>
        <v/>
      </c>
      <c r="F33" s="215" t="str">
        <f t="shared" si="1"/>
        <v>否</v>
      </c>
      <c r="G33" s="199" t="str">
        <f t="shared" si="2"/>
        <v>款</v>
      </c>
    </row>
    <row r="34" s="197" customFormat="1" ht="38.1" hidden="1" customHeight="1" spans="1:7">
      <c r="A34" s="224">
        <v>2116001</v>
      </c>
      <c r="B34" s="217" t="s">
        <v>1802</v>
      </c>
      <c r="C34" s="221">
        <v>0</v>
      </c>
      <c r="D34" s="219"/>
      <c r="E34" s="214" t="str">
        <f t="shared" si="0"/>
        <v/>
      </c>
      <c r="F34" s="215" t="str">
        <f t="shared" si="1"/>
        <v>否</v>
      </c>
      <c r="G34" s="199" t="str">
        <f t="shared" si="2"/>
        <v>项</v>
      </c>
    </row>
    <row r="35" s="197" customFormat="1" ht="38.1" hidden="1" customHeight="1" spans="1:7">
      <c r="A35" s="224">
        <v>2116002</v>
      </c>
      <c r="B35" s="217" t="s">
        <v>1803</v>
      </c>
      <c r="C35" s="221">
        <v>0</v>
      </c>
      <c r="D35" s="219"/>
      <c r="E35" s="214" t="str">
        <f t="shared" si="0"/>
        <v/>
      </c>
      <c r="F35" s="215" t="str">
        <f t="shared" si="1"/>
        <v>否</v>
      </c>
      <c r="G35" s="199" t="str">
        <f t="shared" si="2"/>
        <v>项</v>
      </c>
    </row>
    <row r="36" s="197" customFormat="1" ht="38.1" hidden="1" customHeight="1" spans="1:7">
      <c r="A36" s="224">
        <v>2116003</v>
      </c>
      <c r="B36" s="217" t="s">
        <v>1804</v>
      </c>
      <c r="C36" s="221">
        <v>0</v>
      </c>
      <c r="D36" s="219"/>
      <c r="E36" s="214" t="str">
        <f t="shared" si="0"/>
        <v/>
      </c>
      <c r="F36" s="215" t="str">
        <f t="shared" si="1"/>
        <v>否</v>
      </c>
      <c r="G36" s="199" t="str">
        <f t="shared" si="2"/>
        <v>项</v>
      </c>
    </row>
    <row r="37" s="198" customFormat="1" ht="38.1" hidden="1" customHeight="1" spans="1:7">
      <c r="A37" s="224">
        <v>2116099</v>
      </c>
      <c r="B37" s="217" t="s">
        <v>1805</v>
      </c>
      <c r="C37" s="221">
        <v>0</v>
      </c>
      <c r="D37" s="219"/>
      <c r="E37" s="214" t="str">
        <f t="shared" si="0"/>
        <v/>
      </c>
      <c r="F37" s="215" t="str">
        <f t="shared" si="1"/>
        <v>否</v>
      </c>
      <c r="G37" s="199" t="str">
        <f t="shared" si="2"/>
        <v>项</v>
      </c>
    </row>
    <row r="38" s="197" customFormat="1" ht="38.1" hidden="1" customHeight="1" spans="1:7">
      <c r="A38" s="224">
        <v>21161</v>
      </c>
      <c r="B38" s="217" t="s">
        <v>1806</v>
      </c>
      <c r="C38" s="219">
        <f>SUM(C39:C42)</f>
        <v>0</v>
      </c>
      <c r="D38" s="219">
        <f>SUM(D39:D42)</f>
        <v>0</v>
      </c>
      <c r="E38" s="214" t="str">
        <f t="shared" si="0"/>
        <v/>
      </c>
      <c r="F38" s="215" t="str">
        <f t="shared" si="1"/>
        <v>否</v>
      </c>
      <c r="G38" s="199" t="str">
        <f t="shared" si="2"/>
        <v>款</v>
      </c>
    </row>
    <row r="39" ht="38.1" hidden="1" customHeight="1" spans="1:7">
      <c r="A39" s="224">
        <v>2116101</v>
      </c>
      <c r="B39" s="217" t="s">
        <v>1807</v>
      </c>
      <c r="C39" s="221">
        <v>0</v>
      </c>
      <c r="D39" s="219"/>
      <c r="E39" s="214" t="str">
        <f t="shared" si="0"/>
        <v/>
      </c>
      <c r="F39" s="215" t="str">
        <f t="shared" si="1"/>
        <v>否</v>
      </c>
      <c r="G39" s="199" t="str">
        <f t="shared" si="2"/>
        <v>项</v>
      </c>
    </row>
    <row r="40" ht="38.1" hidden="1" customHeight="1" spans="1:7">
      <c r="A40" s="224">
        <v>2116102</v>
      </c>
      <c r="B40" s="217" t="s">
        <v>1808</v>
      </c>
      <c r="C40" s="221">
        <v>0</v>
      </c>
      <c r="D40" s="219"/>
      <c r="E40" s="214" t="str">
        <f t="shared" si="0"/>
        <v/>
      </c>
      <c r="F40" s="215" t="str">
        <f t="shared" si="1"/>
        <v>否</v>
      </c>
      <c r="G40" s="199" t="str">
        <f t="shared" si="2"/>
        <v>项</v>
      </c>
    </row>
    <row r="41" ht="38.1" hidden="1" customHeight="1" spans="1:7">
      <c r="A41" s="224">
        <v>2116103</v>
      </c>
      <c r="B41" s="217" t="s">
        <v>1809</v>
      </c>
      <c r="C41" s="221">
        <v>0</v>
      </c>
      <c r="D41" s="219"/>
      <c r="E41" s="214" t="str">
        <f t="shared" si="0"/>
        <v/>
      </c>
      <c r="F41" s="215" t="str">
        <f t="shared" si="1"/>
        <v>否</v>
      </c>
      <c r="G41" s="199" t="str">
        <f t="shared" si="2"/>
        <v>项</v>
      </c>
    </row>
    <row r="42" ht="38.1" hidden="1" customHeight="1" spans="1:7">
      <c r="A42" s="224">
        <v>2116104</v>
      </c>
      <c r="B42" s="217" t="s">
        <v>1810</v>
      </c>
      <c r="C42" s="221">
        <v>0</v>
      </c>
      <c r="D42" s="219"/>
      <c r="E42" s="214" t="str">
        <f t="shared" si="0"/>
        <v/>
      </c>
      <c r="F42" s="215" t="str">
        <f t="shared" si="1"/>
        <v>否</v>
      </c>
      <c r="G42" s="199" t="str">
        <f t="shared" si="2"/>
        <v>项</v>
      </c>
    </row>
    <row r="43" ht="38.1" customHeight="1" spans="1:7">
      <c r="A43" s="223">
        <v>212</v>
      </c>
      <c r="B43" s="211" t="s">
        <v>1249</v>
      </c>
      <c r="C43" s="212">
        <f>SUM(C44,C60,C64,C65,C71,C75,C79,C83,C92)</f>
        <v>409</v>
      </c>
      <c r="D43" s="213">
        <f>SUM(D44,D60,D64,D65,D71,D75,D79,D83,D92)</f>
        <v>11900</v>
      </c>
      <c r="E43" s="214">
        <f t="shared" si="0"/>
        <v>28.095</v>
      </c>
      <c r="F43" s="215" t="str">
        <f t="shared" si="1"/>
        <v>是</v>
      </c>
      <c r="G43" s="199" t="str">
        <f t="shared" si="2"/>
        <v>类</v>
      </c>
    </row>
    <row r="44" ht="38.1" customHeight="1" spans="1:7">
      <c r="A44" s="222">
        <v>21208</v>
      </c>
      <c r="B44" s="217" t="s">
        <v>1811</v>
      </c>
      <c r="C44" s="218">
        <f>SUM(C45:C59)</f>
        <v>0</v>
      </c>
      <c r="D44" s="219">
        <f>SUM(D45:D59)</f>
        <v>10800</v>
      </c>
      <c r="E44" s="214" t="str">
        <f t="shared" si="0"/>
        <v/>
      </c>
      <c r="F44" s="215" t="str">
        <f t="shared" si="1"/>
        <v>是</v>
      </c>
      <c r="G44" s="199" t="str">
        <f t="shared" si="2"/>
        <v>款</v>
      </c>
    </row>
    <row r="45" ht="38.1" customHeight="1" spans="1:7">
      <c r="A45" s="222">
        <v>2120801</v>
      </c>
      <c r="B45" s="217" t="s">
        <v>1812</v>
      </c>
      <c r="C45" s="218">
        <v>0</v>
      </c>
      <c r="D45" s="219">
        <v>4700</v>
      </c>
      <c r="E45" s="214" t="str">
        <f t="shared" si="0"/>
        <v/>
      </c>
      <c r="F45" s="215" t="str">
        <f t="shared" si="1"/>
        <v>是</v>
      </c>
      <c r="G45" s="199" t="str">
        <f t="shared" si="2"/>
        <v>项</v>
      </c>
    </row>
    <row r="46" ht="38.1" customHeight="1" spans="1:7">
      <c r="A46" s="222">
        <v>2120802</v>
      </c>
      <c r="B46" s="217" t="s">
        <v>1813</v>
      </c>
      <c r="C46" s="218">
        <v>0</v>
      </c>
      <c r="D46" s="219">
        <v>3000</v>
      </c>
      <c r="E46" s="214" t="str">
        <f t="shared" si="0"/>
        <v/>
      </c>
      <c r="F46" s="215" t="str">
        <f t="shared" si="1"/>
        <v>是</v>
      </c>
      <c r="G46" s="199" t="str">
        <f t="shared" si="2"/>
        <v>项</v>
      </c>
    </row>
    <row r="47" ht="38.1" customHeight="1" spans="1:7">
      <c r="A47" s="222">
        <v>2120803</v>
      </c>
      <c r="B47" s="217" t="s">
        <v>1814</v>
      </c>
      <c r="C47" s="218">
        <v>0</v>
      </c>
      <c r="D47" s="219">
        <v>1500</v>
      </c>
      <c r="E47" s="214" t="str">
        <f t="shared" si="0"/>
        <v/>
      </c>
      <c r="F47" s="215" t="str">
        <f t="shared" si="1"/>
        <v>是</v>
      </c>
      <c r="G47" s="199" t="str">
        <f t="shared" si="2"/>
        <v>项</v>
      </c>
    </row>
    <row r="48" ht="38.1" customHeight="1" spans="1:7">
      <c r="A48" s="222">
        <v>2120804</v>
      </c>
      <c r="B48" s="217" t="s">
        <v>1815</v>
      </c>
      <c r="C48" s="218">
        <v>0</v>
      </c>
      <c r="D48" s="219">
        <v>1500</v>
      </c>
      <c r="E48" s="214" t="str">
        <f t="shared" si="0"/>
        <v/>
      </c>
      <c r="F48" s="215" t="str">
        <f t="shared" si="1"/>
        <v>是</v>
      </c>
      <c r="G48" s="199" t="str">
        <f t="shared" si="2"/>
        <v>项</v>
      </c>
    </row>
    <row r="49" ht="38.1" hidden="1" customHeight="1" spans="1:7">
      <c r="A49" s="222">
        <v>2120805</v>
      </c>
      <c r="B49" s="217" t="s">
        <v>1816</v>
      </c>
      <c r="C49" s="221">
        <v>0</v>
      </c>
      <c r="D49" s="219">
        <v>0</v>
      </c>
      <c r="E49" s="214" t="str">
        <f t="shared" si="0"/>
        <v/>
      </c>
      <c r="F49" s="215" t="str">
        <f t="shared" si="1"/>
        <v>否</v>
      </c>
      <c r="G49" s="199" t="str">
        <f t="shared" si="2"/>
        <v>项</v>
      </c>
    </row>
    <row r="50" ht="38.1" customHeight="1" spans="1:7">
      <c r="A50" s="222">
        <v>2120806</v>
      </c>
      <c r="B50" s="217" t="s">
        <v>1817</v>
      </c>
      <c r="C50" s="218">
        <v>0</v>
      </c>
      <c r="D50" s="219">
        <v>100</v>
      </c>
      <c r="E50" s="214" t="str">
        <f t="shared" si="0"/>
        <v/>
      </c>
      <c r="F50" s="215" t="str">
        <f t="shared" si="1"/>
        <v>是</v>
      </c>
      <c r="G50" s="199" t="str">
        <f t="shared" si="2"/>
        <v>项</v>
      </c>
    </row>
    <row r="51" ht="38.1" hidden="1" customHeight="1" spans="1:7">
      <c r="A51" s="222">
        <v>2120807</v>
      </c>
      <c r="B51" s="217" t="s">
        <v>1818</v>
      </c>
      <c r="C51" s="221">
        <v>0</v>
      </c>
      <c r="D51" s="219"/>
      <c r="E51" s="214" t="str">
        <f t="shared" si="0"/>
        <v/>
      </c>
      <c r="F51" s="215" t="str">
        <f t="shared" si="1"/>
        <v>否</v>
      </c>
      <c r="G51" s="199" t="str">
        <f t="shared" si="2"/>
        <v>项</v>
      </c>
    </row>
    <row r="52" ht="38.1" hidden="1" customHeight="1" spans="1:7">
      <c r="A52" s="222">
        <v>2120809</v>
      </c>
      <c r="B52" s="217" t="s">
        <v>1819</v>
      </c>
      <c r="C52" s="221">
        <v>0</v>
      </c>
      <c r="D52" s="219"/>
      <c r="E52" s="214" t="str">
        <f t="shared" si="0"/>
        <v/>
      </c>
      <c r="F52" s="215" t="str">
        <f t="shared" si="1"/>
        <v>否</v>
      </c>
      <c r="G52" s="199" t="str">
        <f t="shared" si="2"/>
        <v>项</v>
      </c>
    </row>
    <row r="53" ht="38.1" hidden="1" customHeight="1" spans="1:7">
      <c r="A53" s="222">
        <v>2120810</v>
      </c>
      <c r="B53" s="217" t="s">
        <v>1820</v>
      </c>
      <c r="C53" s="221">
        <v>0</v>
      </c>
      <c r="D53" s="219"/>
      <c r="E53" s="214" t="str">
        <f t="shared" si="0"/>
        <v/>
      </c>
      <c r="F53" s="215" t="str">
        <f t="shared" si="1"/>
        <v>否</v>
      </c>
      <c r="G53" s="199" t="str">
        <f t="shared" si="2"/>
        <v>项</v>
      </c>
    </row>
    <row r="54" ht="38.1" hidden="1" customHeight="1" spans="1:7">
      <c r="A54" s="222">
        <v>2120811</v>
      </c>
      <c r="B54" s="217" t="s">
        <v>1821</v>
      </c>
      <c r="C54" s="221">
        <v>0</v>
      </c>
      <c r="D54" s="219"/>
      <c r="E54" s="214" t="str">
        <f t="shared" si="0"/>
        <v/>
      </c>
      <c r="F54" s="215" t="str">
        <f t="shared" si="1"/>
        <v>否</v>
      </c>
      <c r="G54" s="199" t="str">
        <f t="shared" si="2"/>
        <v>项</v>
      </c>
    </row>
    <row r="55" ht="38.1" hidden="1" customHeight="1" spans="1:7">
      <c r="A55" s="222">
        <v>2120813</v>
      </c>
      <c r="B55" s="217" t="s">
        <v>1822</v>
      </c>
      <c r="C55" s="221">
        <v>0</v>
      </c>
      <c r="D55" s="219"/>
      <c r="E55" s="214" t="str">
        <f t="shared" si="0"/>
        <v/>
      </c>
      <c r="F55" s="215" t="str">
        <f t="shared" si="1"/>
        <v>否</v>
      </c>
      <c r="G55" s="199" t="str">
        <f t="shared" si="2"/>
        <v>项</v>
      </c>
    </row>
    <row r="56" ht="38.1" hidden="1" customHeight="1" spans="1:7">
      <c r="A56" s="222">
        <v>2120814</v>
      </c>
      <c r="B56" s="225" t="s">
        <v>1823</v>
      </c>
      <c r="C56" s="221"/>
      <c r="D56" s="219"/>
      <c r="E56" s="214" t="str">
        <f t="shared" si="0"/>
        <v/>
      </c>
      <c r="F56" s="215" t="str">
        <f t="shared" si="1"/>
        <v>否</v>
      </c>
      <c r="G56" s="199" t="str">
        <f t="shared" si="2"/>
        <v>项</v>
      </c>
    </row>
    <row r="57" ht="38.1" hidden="1" customHeight="1" spans="1:7">
      <c r="A57" s="222">
        <v>2120815</v>
      </c>
      <c r="B57" s="225" t="s">
        <v>1824</v>
      </c>
      <c r="C57" s="221"/>
      <c r="D57" s="219"/>
      <c r="E57" s="214" t="str">
        <f t="shared" si="0"/>
        <v/>
      </c>
      <c r="F57" s="215" t="str">
        <f t="shared" si="1"/>
        <v>否</v>
      </c>
      <c r="G57" s="199" t="str">
        <f t="shared" si="2"/>
        <v>项</v>
      </c>
    </row>
    <row r="58" ht="38.1" hidden="1" customHeight="1" spans="1:7">
      <c r="A58" s="222">
        <v>2120816</v>
      </c>
      <c r="B58" s="225" t="s">
        <v>1825</v>
      </c>
      <c r="C58" s="221"/>
      <c r="D58" s="219"/>
      <c r="E58" s="214" t="str">
        <f t="shared" si="0"/>
        <v/>
      </c>
      <c r="F58" s="215" t="str">
        <f t="shared" si="1"/>
        <v>否</v>
      </c>
      <c r="G58" s="199" t="str">
        <f t="shared" si="2"/>
        <v>项</v>
      </c>
    </row>
    <row r="59" ht="38.1" hidden="1" customHeight="1" spans="1:7">
      <c r="A59" s="222">
        <v>2120899</v>
      </c>
      <c r="B59" s="217" t="s">
        <v>1826</v>
      </c>
      <c r="C59" s="221">
        <v>0</v>
      </c>
      <c r="D59" s="219"/>
      <c r="E59" s="214" t="str">
        <f t="shared" si="0"/>
        <v/>
      </c>
      <c r="F59" s="215" t="str">
        <f t="shared" si="1"/>
        <v>否</v>
      </c>
      <c r="G59" s="199" t="str">
        <f t="shared" si="2"/>
        <v>项</v>
      </c>
    </row>
    <row r="60" ht="38.1" hidden="1" customHeight="1" spans="1:7">
      <c r="A60" s="222">
        <v>21210</v>
      </c>
      <c r="B60" s="217" t="s">
        <v>1827</v>
      </c>
      <c r="C60" s="219">
        <f>SUM(C61:C63)</f>
        <v>0</v>
      </c>
      <c r="D60" s="219">
        <f>SUM(D61:D63)</f>
        <v>0</v>
      </c>
      <c r="E60" s="214" t="str">
        <f t="shared" si="0"/>
        <v/>
      </c>
      <c r="F60" s="215" t="str">
        <f t="shared" si="1"/>
        <v>否</v>
      </c>
      <c r="G60" s="199" t="str">
        <f t="shared" si="2"/>
        <v>款</v>
      </c>
    </row>
    <row r="61" ht="38.1" hidden="1" customHeight="1" spans="1:7">
      <c r="A61" s="222">
        <v>2121001</v>
      </c>
      <c r="B61" s="217" t="s">
        <v>1812</v>
      </c>
      <c r="C61" s="221">
        <v>0</v>
      </c>
      <c r="D61" s="219"/>
      <c r="E61" s="214" t="str">
        <f t="shared" si="0"/>
        <v/>
      </c>
      <c r="F61" s="215" t="str">
        <f t="shared" si="1"/>
        <v>否</v>
      </c>
      <c r="G61" s="199" t="str">
        <f t="shared" si="2"/>
        <v>项</v>
      </c>
    </row>
    <row r="62" ht="38.1" hidden="1" customHeight="1" spans="1:7">
      <c r="A62" s="222">
        <v>2121002</v>
      </c>
      <c r="B62" s="217" t="s">
        <v>1813</v>
      </c>
      <c r="C62" s="221">
        <v>0</v>
      </c>
      <c r="D62" s="219"/>
      <c r="E62" s="214" t="str">
        <f t="shared" si="0"/>
        <v/>
      </c>
      <c r="F62" s="215" t="str">
        <f t="shared" si="1"/>
        <v>否</v>
      </c>
      <c r="G62" s="199" t="str">
        <f t="shared" si="2"/>
        <v>项</v>
      </c>
    </row>
    <row r="63" ht="38.1" hidden="1" customHeight="1" spans="1:7">
      <c r="A63" s="222">
        <v>2121099</v>
      </c>
      <c r="B63" s="217" t="s">
        <v>1828</v>
      </c>
      <c r="C63" s="221">
        <v>0</v>
      </c>
      <c r="D63" s="219"/>
      <c r="E63" s="214" t="str">
        <f t="shared" si="0"/>
        <v/>
      </c>
      <c r="F63" s="215" t="str">
        <f t="shared" si="1"/>
        <v>否</v>
      </c>
      <c r="G63" s="199" t="str">
        <f t="shared" si="2"/>
        <v>项</v>
      </c>
    </row>
    <row r="64" ht="38.1" hidden="1" customHeight="1" spans="1:7">
      <c r="A64" s="222">
        <v>21211</v>
      </c>
      <c r="B64" s="217" t="s">
        <v>1829</v>
      </c>
      <c r="C64" s="219"/>
      <c r="D64" s="219"/>
      <c r="E64" s="214" t="str">
        <f t="shared" si="0"/>
        <v/>
      </c>
      <c r="F64" s="215" t="str">
        <f t="shared" si="1"/>
        <v>否</v>
      </c>
      <c r="G64" s="199" t="str">
        <f t="shared" si="2"/>
        <v>款</v>
      </c>
    </row>
    <row r="65" ht="38.1" customHeight="1" spans="1:7">
      <c r="A65" s="222">
        <v>21213</v>
      </c>
      <c r="B65" s="217" t="s">
        <v>1830</v>
      </c>
      <c r="C65" s="218">
        <f>SUM(C66:C70)</f>
        <v>80</v>
      </c>
      <c r="D65" s="219">
        <f>SUM(D66:D70)</f>
        <v>700</v>
      </c>
      <c r="E65" s="220">
        <f t="shared" si="0"/>
        <v>7.75</v>
      </c>
      <c r="F65" s="215" t="str">
        <f t="shared" si="1"/>
        <v>是</v>
      </c>
      <c r="G65" s="199" t="str">
        <f t="shared" si="2"/>
        <v>款</v>
      </c>
    </row>
    <row r="66" ht="38.1" customHeight="1" spans="1:7">
      <c r="A66" s="222">
        <v>2121301</v>
      </c>
      <c r="B66" s="217" t="s">
        <v>1831</v>
      </c>
      <c r="C66" s="218">
        <v>50</v>
      </c>
      <c r="D66" s="219">
        <v>700</v>
      </c>
      <c r="E66" s="220">
        <f t="shared" si="0"/>
        <v>13</v>
      </c>
      <c r="F66" s="215" t="str">
        <f t="shared" si="1"/>
        <v>是</v>
      </c>
      <c r="G66" s="199" t="str">
        <f t="shared" si="2"/>
        <v>项</v>
      </c>
    </row>
    <row r="67" ht="38.1" customHeight="1" spans="1:7">
      <c r="A67" s="222">
        <v>2121302</v>
      </c>
      <c r="B67" s="217" t="s">
        <v>1832</v>
      </c>
      <c r="C67" s="218">
        <v>30</v>
      </c>
      <c r="D67" s="219"/>
      <c r="E67" s="220">
        <f t="shared" si="0"/>
        <v>-1</v>
      </c>
      <c r="F67" s="215" t="str">
        <f t="shared" si="1"/>
        <v>是</v>
      </c>
      <c r="G67" s="199" t="str">
        <f t="shared" si="2"/>
        <v>项</v>
      </c>
    </row>
    <row r="68" ht="38.1" hidden="1" customHeight="1" spans="1:7">
      <c r="A68" s="222">
        <v>2121303</v>
      </c>
      <c r="B68" s="217" t="s">
        <v>1833</v>
      </c>
      <c r="C68" s="221">
        <v>0</v>
      </c>
      <c r="D68" s="219"/>
      <c r="E68" s="214" t="str">
        <f t="shared" ref="E68:E131" si="3">IF(C68&lt;&gt;0,D68/C68-1,"")</f>
        <v/>
      </c>
      <c r="F68" s="215" t="str">
        <f t="shared" si="1"/>
        <v>否</v>
      </c>
      <c r="G68" s="199" t="str">
        <f t="shared" si="2"/>
        <v>项</v>
      </c>
    </row>
    <row r="69" ht="38.1" hidden="1" customHeight="1" spans="1:7">
      <c r="A69" s="222">
        <v>2121304</v>
      </c>
      <c r="B69" s="217" t="s">
        <v>1834</v>
      </c>
      <c r="C69" s="221">
        <v>0</v>
      </c>
      <c r="D69" s="219"/>
      <c r="E69" s="214" t="str">
        <f t="shared" si="3"/>
        <v/>
      </c>
      <c r="F69" s="215" t="str">
        <f t="shared" ref="F69:F132" si="4">IF(LEN(A69)=3,"是",IF(B69&lt;&gt;"",IF(SUM(C69:D69)&lt;&gt;0,"是","否"),"是"))</f>
        <v>否</v>
      </c>
      <c r="G69" s="199" t="str">
        <f t="shared" ref="G69:G132" si="5">IF(LEN(A69)=3,"类",IF(LEN(A69)=5,"款","项"))</f>
        <v>项</v>
      </c>
    </row>
    <row r="70" ht="38.1" hidden="1" customHeight="1" spans="1:7">
      <c r="A70" s="222">
        <v>2121399</v>
      </c>
      <c r="B70" s="217" t="s">
        <v>1835</v>
      </c>
      <c r="C70" s="221">
        <v>0</v>
      </c>
      <c r="D70" s="219"/>
      <c r="E70" s="214" t="str">
        <f t="shared" si="3"/>
        <v/>
      </c>
      <c r="F70" s="215" t="str">
        <f t="shared" si="4"/>
        <v>否</v>
      </c>
      <c r="G70" s="199" t="str">
        <f t="shared" si="5"/>
        <v>项</v>
      </c>
    </row>
    <row r="71" ht="38.1" customHeight="1" spans="1:7">
      <c r="A71" s="222">
        <v>21214</v>
      </c>
      <c r="B71" s="217" t="s">
        <v>1836</v>
      </c>
      <c r="C71" s="218">
        <f>SUM(C72:C74)</f>
        <v>329</v>
      </c>
      <c r="D71" s="219">
        <f>SUM(D72:D74)</f>
        <v>400</v>
      </c>
      <c r="E71" s="220">
        <f t="shared" si="3"/>
        <v>0.216</v>
      </c>
      <c r="F71" s="215" t="str">
        <f t="shared" si="4"/>
        <v>是</v>
      </c>
      <c r="G71" s="199" t="str">
        <f t="shared" si="5"/>
        <v>款</v>
      </c>
    </row>
    <row r="72" ht="38.1" customHeight="1" spans="1:7">
      <c r="A72" s="222">
        <v>2121401</v>
      </c>
      <c r="B72" s="217" t="s">
        <v>1837</v>
      </c>
      <c r="C72" s="218">
        <v>329</v>
      </c>
      <c r="D72" s="219">
        <v>400</v>
      </c>
      <c r="E72" s="220">
        <f t="shared" si="3"/>
        <v>0.216</v>
      </c>
      <c r="F72" s="215" t="str">
        <f t="shared" si="4"/>
        <v>是</v>
      </c>
      <c r="G72" s="199" t="str">
        <f t="shared" si="5"/>
        <v>项</v>
      </c>
    </row>
    <row r="73" ht="38.1" hidden="1" customHeight="1" spans="1:7">
      <c r="A73" s="222">
        <v>2121402</v>
      </c>
      <c r="B73" s="217" t="s">
        <v>1838</v>
      </c>
      <c r="C73" s="221">
        <v>0</v>
      </c>
      <c r="D73" s="219"/>
      <c r="E73" s="214" t="str">
        <f t="shared" si="3"/>
        <v/>
      </c>
      <c r="F73" s="215" t="str">
        <f t="shared" si="4"/>
        <v>否</v>
      </c>
      <c r="G73" s="199" t="str">
        <f t="shared" si="5"/>
        <v>项</v>
      </c>
    </row>
    <row r="74" ht="38.1" hidden="1" customHeight="1" spans="1:7">
      <c r="A74" s="222">
        <v>2121499</v>
      </c>
      <c r="B74" s="217" t="s">
        <v>1839</v>
      </c>
      <c r="C74" s="221">
        <v>0</v>
      </c>
      <c r="D74" s="219"/>
      <c r="E74" s="214" t="str">
        <f t="shared" si="3"/>
        <v/>
      </c>
      <c r="F74" s="215" t="str">
        <f t="shared" si="4"/>
        <v>否</v>
      </c>
      <c r="G74" s="199" t="str">
        <f t="shared" si="5"/>
        <v>项</v>
      </c>
    </row>
    <row r="75" ht="38.1" hidden="1" customHeight="1" spans="1:7">
      <c r="A75" s="222">
        <v>21215</v>
      </c>
      <c r="B75" s="217" t="s">
        <v>1840</v>
      </c>
      <c r="C75" s="219">
        <f>SUM(C76:C78)</f>
        <v>0</v>
      </c>
      <c r="D75" s="219">
        <f>SUM(D76:D78)</f>
        <v>0</v>
      </c>
      <c r="E75" s="214" t="str">
        <f t="shared" si="3"/>
        <v/>
      </c>
      <c r="F75" s="215" t="str">
        <f t="shared" si="4"/>
        <v>否</v>
      </c>
      <c r="G75" s="199" t="str">
        <f t="shared" si="5"/>
        <v>款</v>
      </c>
    </row>
    <row r="76" ht="38.1" hidden="1" customHeight="1" spans="1:7">
      <c r="A76" s="222">
        <v>2121501</v>
      </c>
      <c r="B76" s="217" t="s">
        <v>1812</v>
      </c>
      <c r="C76" s="221">
        <v>0</v>
      </c>
      <c r="D76" s="219"/>
      <c r="E76" s="214" t="str">
        <f t="shared" si="3"/>
        <v/>
      </c>
      <c r="F76" s="215" t="str">
        <f t="shared" si="4"/>
        <v>否</v>
      </c>
      <c r="G76" s="199" t="str">
        <f t="shared" si="5"/>
        <v>项</v>
      </c>
    </row>
    <row r="77" ht="38.1" hidden="1" customHeight="1" spans="1:7">
      <c r="A77" s="222">
        <v>2121502</v>
      </c>
      <c r="B77" s="217" t="s">
        <v>1813</v>
      </c>
      <c r="C77" s="221">
        <v>0</v>
      </c>
      <c r="D77" s="219"/>
      <c r="E77" s="214" t="str">
        <f t="shared" si="3"/>
        <v/>
      </c>
      <c r="F77" s="215" t="str">
        <f t="shared" si="4"/>
        <v>否</v>
      </c>
      <c r="G77" s="199" t="str">
        <f t="shared" si="5"/>
        <v>项</v>
      </c>
    </row>
    <row r="78" ht="38.1" hidden="1" customHeight="1" spans="1:7">
      <c r="A78" s="222">
        <v>2121599</v>
      </c>
      <c r="B78" s="217" t="s">
        <v>1841</v>
      </c>
      <c r="C78" s="221">
        <v>0</v>
      </c>
      <c r="D78" s="219"/>
      <c r="E78" s="214" t="str">
        <f t="shared" si="3"/>
        <v/>
      </c>
      <c r="F78" s="215" t="str">
        <f t="shared" si="4"/>
        <v>否</v>
      </c>
      <c r="G78" s="199" t="str">
        <f t="shared" si="5"/>
        <v>项</v>
      </c>
    </row>
    <row r="79" ht="38.1" hidden="1" customHeight="1" spans="1:7">
      <c r="A79" s="222">
        <v>21216</v>
      </c>
      <c r="B79" s="217" t="s">
        <v>1842</v>
      </c>
      <c r="C79" s="219">
        <f>SUM(C80:C82)</f>
        <v>0</v>
      </c>
      <c r="D79" s="219">
        <f>SUM(D80:D82)</f>
        <v>0</v>
      </c>
      <c r="E79" s="214" t="str">
        <f t="shared" si="3"/>
        <v/>
      </c>
      <c r="F79" s="215" t="str">
        <f t="shared" si="4"/>
        <v>否</v>
      </c>
      <c r="G79" s="199" t="str">
        <f t="shared" si="5"/>
        <v>款</v>
      </c>
    </row>
    <row r="80" ht="38.1" hidden="1" customHeight="1" spans="1:7">
      <c r="A80" s="222">
        <v>2121601</v>
      </c>
      <c r="B80" s="217" t="s">
        <v>1812</v>
      </c>
      <c r="C80" s="221">
        <v>0</v>
      </c>
      <c r="D80" s="219"/>
      <c r="E80" s="214" t="str">
        <f t="shared" si="3"/>
        <v/>
      </c>
      <c r="F80" s="215" t="str">
        <f t="shared" si="4"/>
        <v>否</v>
      </c>
      <c r="G80" s="199" t="str">
        <f t="shared" si="5"/>
        <v>项</v>
      </c>
    </row>
    <row r="81" ht="38.1" hidden="1" customHeight="1" spans="1:7">
      <c r="A81" s="222">
        <v>2121602</v>
      </c>
      <c r="B81" s="217" t="s">
        <v>1813</v>
      </c>
      <c r="C81" s="221">
        <v>0</v>
      </c>
      <c r="D81" s="219"/>
      <c r="E81" s="214" t="str">
        <f t="shared" si="3"/>
        <v/>
      </c>
      <c r="F81" s="215" t="str">
        <f t="shared" si="4"/>
        <v>否</v>
      </c>
      <c r="G81" s="199" t="str">
        <f t="shared" si="5"/>
        <v>项</v>
      </c>
    </row>
    <row r="82" s="197" customFormat="1" ht="38.1" hidden="1" customHeight="1" spans="1:7">
      <c r="A82" s="222">
        <v>2121699</v>
      </c>
      <c r="B82" s="217" t="s">
        <v>1843</v>
      </c>
      <c r="C82" s="221">
        <v>0</v>
      </c>
      <c r="D82" s="219"/>
      <c r="E82" s="214" t="str">
        <f t="shared" si="3"/>
        <v/>
      </c>
      <c r="F82" s="215" t="str">
        <f t="shared" si="4"/>
        <v>否</v>
      </c>
      <c r="G82" s="199" t="str">
        <f t="shared" si="5"/>
        <v>项</v>
      </c>
    </row>
    <row r="83" s="197" customFormat="1" ht="38.1" hidden="1" customHeight="1" spans="1:7">
      <c r="A83" s="222">
        <v>21217</v>
      </c>
      <c r="B83" s="217" t="s">
        <v>1844</v>
      </c>
      <c r="C83" s="219">
        <f>SUM(C84:C88)</f>
        <v>0</v>
      </c>
      <c r="D83" s="219">
        <f>SUM(D84:D88)</f>
        <v>0</v>
      </c>
      <c r="E83" s="214" t="str">
        <f t="shared" si="3"/>
        <v/>
      </c>
      <c r="F83" s="215" t="str">
        <f t="shared" si="4"/>
        <v>否</v>
      </c>
      <c r="G83" s="199" t="str">
        <f t="shared" si="5"/>
        <v>款</v>
      </c>
    </row>
    <row r="84" s="197" customFormat="1" ht="38.1" hidden="1" customHeight="1" spans="1:7">
      <c r="A84" s="222">
        <v>2121701</v>
      </c>
      <c r="B84" s="217" t="s">
        <v>1831</v>
      </c>
      <c r="C84" s="221">
        <v>0</v>
      </c>
      <c r="D84" s="219"/>
      <c r="E84" s="214" t="str">
        <f t="shared" si="3"/>
        <v/>
      </c>
      <c r="F84" s="215" t="str">
        <f t="shared" si="4"/>
        <v>否</v>
      </c>
      <c r="G84" s="199" t="str">
        <f t="shared" si="5"/>
        <v>项</v>
      </c>
    </row>
    <row r="85" s="197" customFormat="1" ht="38.1" hidden="1" customHeight="1" spans="1:7">
      <c r="A85" s="222">
        <v>2121702</v>
      </c>
      <c r="B85" s="217" t="s">
        <v>1832</v>
      </c>
      <c r="C85" s="221">
        <v>0</v>
      </c>
      <c r="D85" s="219"/>
      <c r="E85" s="214" t="str">
        <f t="shared" si="3"/>
        <v/>
      </c>
      <c r="F85" s="215" t="str">
        <f t="shared" si="4"/>
        <v>否</v>
      </c>
      <c r="G85" s="199" t="str">
        <f t="shared" si="5"/>
        <v>项</v>
      </c>
    </row>
    <row r="86" s="197" customFormat="1" ht="38.1" hidden="1" customHeight="1" spans="1:7">
      <c r="A86" s="222">
        <v>2121703</v>
      </c>
      <c r="B86" s="217" t="s">
        <v>1833</v>
      </c>
      <c r="C86" s="221">
        <v>0</v>
      </c>
      <c r="D86" s="219"/>
      <c r="E86" s="214" t="str">
        <f t="shared" si="3"/>
        <v/>
      </c>
      <c r="F86" s="215" t="str">
        <f t="shared" si="4"/>
        <v>否</v>
      </c>
      <c r="G86" s="199" t="str">
        <f t="shared" si="5"/>
        <v>项</v>
      </c>
    </row>
    <row r="87" s="197" customFormat="1" ht="38.1" hidden="1" customHeight="1" spans="1:7">
      <c r="A87" s="222">
        <v>2121704</v>
      </c>
      <c r="B87" s="217" t="s">
        <v>1834</v>
      </c>
      <c r="C87" s="221">
        <v>0</v>
      </c>
      <c r="D87" s="219"/>
      <c r="E87" s="214" t="str">
        <f t="shared" si="3"/>
        <v/>
      </c>
      <c r="F87" s="215" t="str">
        <f t="shared" si="4"/>
        <v>否</v>
      </c>
      <c r="G87" s="199" t="str">
        <f t="shared" si="5"/>
        <v>项</v>
      </c>
    </row>
    <row r="88" s="197" customFormat="1" ht="38.1" hidden="1" customHeight="1" spans="1:7">
      <c r="A88" s="222">
        <v>2121799</v>
      </c>
      <c r="B88" s="217" t="s">
        <v>1845</v>
      </c>
      <c r="C88" s="221">
        <v>0</v>
      </c>
      <c r="D88" s="219"/>
      <c r="E88" s="214" t="str">
        <f t="shared" si="3"/>
        <v/>
      </c>
      <c r="F88" s="215" t="str">
        <f t="shared" si="4"/>
        <v>否</v>
      </c>
      <c r="G88" s="199" t="str">
        <f t="shared" si="5"/>
        <v>项</v>
      </c>
    </row>
    <row r="89" s="197" customFormat="1" ht="38.1" hidden="1" customHeight="1" spans="1:7">
      <c r="A89" s="222">
        <v>21218</v>
      </c>
      <c r="B89" s="217" t="s">
        <v>1846</v>
      </c>
      <c r="C89" s="219">
        <f>SUM(C90:C91)</f>
        <v>0</v>
      </c>
      <c r="D89" s="219">
        <f>SUM(D90:D91)</f>
        <v>0</v>
      </c>
      <c r="E89" s="214" t="str">
        <f t="shared" si="3"/>
        <v/>
      </c>
      <c r="F89" s="215" t="str">
        <f t="shared" si="4"/>
        <v>否</v>
      </c>
      <c r="G89" s="199" t="str">
        <f t="shared" si="5"/>
        <v>款</v>
      </c>
    </row>
    <row r="90" s="197" customFormat="1" ht="38.1" hidden="1" customHeight="1" spans="1:7">
      <c r="A90" s="222">
        <v>2121801</v>
      </c>
      <c r="B90" s="217" t="s">
        <v>1837</v>
      </c>
      <c r="C90" s="221">
        <v>0</v>
      </c>
      <c r="D90" s="219"/>
      <c r="E90" s="214" t="str">
        <f t="shared" si="3"/>
        <v/>
      </c>
      <c r="F90" s="215" t="str">
        <f t="shared" si="4"/>
        <v>否</v>
      </c>
      <c r="G90" s="199" t="str">
        <f t="shared" si="5"/>
        <v>项</v>
      </c>
    </row>
    <row r="91" s="197" customFormat="1" ht="38.1" hidden="1" customHeight="1" spans="1:7">
      <c r="A91" s="222">
        <v>2121899</v>
      </c>
      <c r="B91" s="217" t="s">
        <v>1847</v>
      </c>
      <c r="C91" s="221">
        <v>0</v>
      </c>
      <c r="D91" s="219"/>
      <c r="E91" s="214" t="str">
        <f t="shared" si="3"/>
        <v/>
      </c>
      <c r="F91" s="215" t="str">
        <f t="shared" si="4"/>
        <v>否</v>
      </c>
      <c r="G91" s="199" t="str">
        <f t="shared" si="5"/>
        <v>项</v>
      </c>
    </row>
    <row r="92" s="197" customFormat="1" ht="38.1" hidden="1" customHeight="1" spans="1:7">
      <c r="A92" s="222">
        <v>21219</v>
      </c>
      <c r="B92" s="217" t="s">
        <v>1848</v>
      </c>
      <c r="C92" s="219">
        <f>SUM(C93:C100)</f>
        <v>0</v>
      </c>
      <c r="D92" s="219">
        <f>SUM(D93:D100)</f>
        <v>0</v>
      </c>
      <c r="E92" s="214" t="str">
        <f t="shared" si="3"/>
        <v/>
      </c>
      <c r="F92" s="215" t="str">
        <f t="shared" si="4"/>
        <v>否</v>
      </c>
      <c r="G92" s="199" t="str">
        <f t="shared" si="5"/>
        <v>款</v>
      </c>
    </row>
    <row r="93" s="197" customFormat="1" ht="38.1" hidden="1" customHeight="1" spans="1:7">
      <c r="A93" s="222">
        <v>2121901</v>
      </c>
      <c r="B93" s="217" t="s">
        <v>1812</v>
      </c>
      <c r="C93" s="221">
        <v>0</v>
      </c>
      <c r="D93" s="219"/>
      <c r="E93" s="214" t="str">
        <f t="shared" si="3"/>
        <v/>
      </c>
      <c r="F93" s="215" t="str">
        <f t="shared" si="4"/>
        <v>否</v>
      </c>
      <c r="G93" s="199" t="str">
        <f t="shared" si="5"/>
        <v>项</v>
      </c>
    </row>
    <row r="94" s="197" customFormat="1" ht="38.1" hidden="1" customHeight="1" spans="1:7">
      <c r="A94" s="222">
        <v>2121902</v>
      </c>
      <c r="B94" s="217" t="s">
        <v>1813</v>
      </c>
      <c r="C94" s="221">
        <v>0</v>
      </c>
      <c r="D94" s="219"/>
      <c r="E94" s="214" t="str">
        <f t="shared" si="3"/>
        <v/>
      </c>
      <c r="F94" s="215" t="str">
        <f t="shared" si="4"/>
        <v>否</v>
      </c>
      <c r="G94" s="199" t="str">
        <f t="shared" si="5"/>
        <v>项</v>
      </c>
    </row>
    <row r="95" s="197" customFormat="1" ht="38.1" hidden="1" customHeight="1" spans="1:7">
      <c r="A95" s="222">
        <v>2121903</v>
      </c>
      <c r="B95" s="217" t="s">
        <v>1814</v>
      </c>
      <c r="C95" s="221">
        <v>0</v>
      </c>
      <c r="D95" s="219"/>
      <c r="E95" s="214" t="str">
        <f t="shared" si="3"/>
        <v/>
      </c>
      <c r="F95" s="215" t="str">
        <f t="shared" si="4"/>
        <v>否</v>
      </c>
      <c r="G95" s="199" t="str">
        <f t="shared" si="5"/>
        <v>项</v>
      </c>
    </row>
    <row r="96" s="197" customFormat="1" ht="38.1" hidden="1" customHeight="1" spans="1:7">
      <c r="A96" s="222">
        <v>2121904</v>
      </c>
      <c r="B96" s="217" t="s">
        <v>1815</v>
      </c>
      <c r="C96" s="221">
        <v>0</v>
      </c>
      <c r="D96" s="219"/>
      <c r="E96" s="214" t="str">
        <f t="shared" si="3"/>
        <v/>
      </c>
      <c r="F96" s="215" t="str">
        <f t="shared" si="4"/>
        <v>否</v>
      </c>
      <c r="G96" s="199" t="str">
        <f t="shared" si="5"/>
        <v>项</v>
      </c>
    </row>
    <row r="97" ht="38.1" hidden="1" customHeight="1" spans="1:7">
      <c r="A97" s="222">
        <v>2121905</v>
      </c>
      <c r="B97" s="217" t="s">
        <v>1818</v>
      </c>
      <c r="C97" s="221">
        <v>0</v>
      </c>
      <c r="D97" s="219"/>
      <c r="E97" s="214" t="str">
        <f t="shared" si="3"/>
        <v/>
      </c>
      <c r="F97" s="215" t="str">
        <f t="shared" si="4"/>
        <v>否</v>
      </c>
      <c r="G97" s="199" t="str">
        <f t="shared" si="5"/>
        <v>项</v>
      </c>
    </row>
    <row r="98" ht="38.1" hidden="1" customHeight="1" spans="1:7">
      <c r="A98" s="222">
        <v>2121906</v>
      </c>
      <c r="B98" s="217" t="s">
        <v>1820</v>
      </c>
      <c r="C98" s="221">
        <v>0</v>
      </c>
      <c r="D98" s="219"/>
      <c r="E98" s="214" t="str">
        <f t="shared" si="3"/>
        <v/>
      </c>
      <c r="F98" s="215" t="str">
        <f t="shared" si="4"/>
        <v>否</v>
      </c>
      <c r="G98" s="199" t="str">
        <f t="shared" si="5"/>
        <v>项</v>
      </c>
    </row>
    <row r="99" ht="38.1" hidden="1" customHeight="1" spans="1:7">
      <c r="A99" s="222">
        <v>2121907</v>
      </c>
      <c r="B99" s="217" t="s">
        <v>1821</v>
      </c>
      <c r="C99" s="221">
        <v>0</v>
      </c>
      <c r="D99" s="219"/>
      <c r="E99" s="214" t="str">
        <f t="shared" si="3"/>
        <v/>
      </c>
      <c r="F99" s="215" t="str">
        <f t="shared" si="4"/>
        <v>否</v>
      </c>
      <c r="G99" s="199" t="str">
        <f t="shared" si="5"/>
        <v>项</v>
      </c>
    </row>
    <row r="100" s="197" customFormat="1" ht="38.1" hidden="1" customHeight="1" spans="1:7">
      <c r="A100" s="222">
        <v>2121999</v>
      </c>
      <c r="B100" s="217" t="s">
        <v>1849</v>
      </c>
      <c r="C100" s="221">
        <v>0</v>
      </c>
      <c r="D100" s="219"/>
      <c r="E100" s="214" t="str">
        <f t="shared" si="3"/>
        <v/>
      </c>
      <c r="F100" s="215" t="str">
        <f t="shared" si="4"/>
        <v>否</v>
      </c>
      <c r="G100" s="199" t="str">
        <f t="shared" si="5"/>
        <v>项</v>
      </c>
    </row>
    <row r="101" s="197" customFormat="1" ht="38.1" customHeight="1" spans="1:7">
      <c r="A101" s="223">
        <v>213</v>
      </c>
      <c r="B101" s="211" t="s">
        <v>1285</v>
      </c>
      <c r="C101" s="212">
        <f>SUM(C102,C107,C112,C117,C120)</f>
        <v>36</v>
      </c>
      <c r="D101" s="213">
        <f>SUM(D102,D107,D112,D117,D120)</f>
        <v>1510</v>
      </c>
      <c r="E101" s="214">
        <f t="shared" si="3"/>
        <v>40.944</v>
      </c>
      <c r="F101" s="215" t="str">
        <f t="shared" si="4"/>
        <v>是</v>
      </c>
      <c r="G101" s="199" t="str">
        <f t="shared" si="5"/>
        <v>类</v>
      </c>
    </row>
    <row r="102" ht="38.1" customHeight="1" spans="1:7">
      <c r="A102" s="222">
        <v>21366</v>
      </c>
      <c r="B102" s="217" t="s">
        <v>1850</v>
      </c>
      <c r="C102" s="218">
        <f>SUM(C103:C106)</f>
        <v>36</v>
      </c>
      <c r="D102" s="219">
        <f>SUM(D103:D106)</f>
        <v>1510</v>
      </c>
      <c r="E102" s="220">
        <f t="shared" si="3"/>
        <v>40.944</v>
      </c>
      <c r="F102" s="215" t="str">
        <f t="shared" si="4"/>
        <v>是</v>
      </c>
      <c r="G102" s="199" t="str">
        <f t="shared" si="5"/>
        <v>款</v>
      </c>
    </row>
    <row r="103" s="197" customFormat="1" ht="38.1" customHeight="1" spans="1:7">
      <c r="A103" s="222">
        <v>2136601</v>
      </c>
      <c r="B103" s="217" t="s">
        <v>1795</v>
      </c>
      <c r="C103" s="218">
        <v>0</v>
      </c>
      <c r="D103" s="219">
        <v>580</v>
      </c>
      <c r="E103" s="220" t="str">
        <f t="shared" si="3"/>
        <v/>
      </c>
      <c r="F103" s="215" t="str">
        <f t="shared" si="4"/>
        <v>是</v>
      </c>
      <c r="G103" s="199" t="str">
        <f t="shared" si="5"/>
        <v>项</v>
      </c>
    </row>
    <row r="104" s="197" customFormat="1" ht="38.1" hidden="1" customHeight="1" spans="1:7">
      <c r="A104" s="222">
        <v>2136602</v>
      </c>
      <c r="B104" s="217" t="s">
        <v>1851</v>
      </c>
      <c r="C104" s="221">
        <v>0</v>
      </c>
      <c r="D104" s="219">
        <v>0</v>
      </c>
      <c r="E104" s="214" t="str">
        <f t="shared" si="3"/>
        <v/>
      </c>
      <c r="F104" s="215" t="str">
        <f t="shared" si="4"/>
        <v>否</v>
      </c>
      <c r="G104" s="199" t="str">
        <f t="shared" si="5"/>
        <v>项</v>
      </c>
    </row>
    <row r="105" s="197" customFormat="1" ht="38.1" hidden="1" customHeight="1" spans="1:7">
      <c r="A105" s="222">
        <v>2136603</v>
      </c>
      <c r="B105" s="217" t="s">
        <v>1852</v>
      </c>
      <c r="C105" s="221">
        <v>0</v>
      </c>
      <c r="D105" s="219">
        <v>0</v>
      </c>
      <c r="E105" s="214" t="str">
        <f t="shared" si="3"/>
        <v/>
      </c>
      <c r="F105" s="215" t="str">
        <f t="shared" si="4"/>
        <v>否</v>
      </c>
      <c r="G105" s="199" t="str">
        <f t="shared" si="5"/>
        <v>项</v>
      </c>
    </row>
    <row r="106" s="197" customFormat="1" ht="38.1" customHeight="1" spans="1:7">
      <c r="A106" s="222">
        <v>2136699</v>
      </c>
      <c r="B106" s="217" t="s">
        <v>1853</v>
      </c>
      <c r="C106" s="218">
        <v>36</v>
      </c>
      <c r="D106" s="219">
        <v>930</v>
      </c>
      <c r="E106" s="220">
        <f t="shared" si="3"/>
        <v>24.833</v>
      </c>
      <c r="F106" s="215" t="str">
        <f t="shared" si="4"/>
        <v>是</v>
      </c>
      <c r="G106" s="199" t="str">
        <f t="shared" si="5"/>
        <v>项</v>
      </c>
    </row>
    <row r="107" s="197" customFormat="1" ht="38.1" hidden="1" customHeight="1" spans="1:7">
      <c r="A107" s="222">
        <v>21367</v>
      </c>
      <c r="B107" s="217" t="s">
        <v>1854</v>
      </c>
      <c r="C107" s="219"/>
      <c r="D107" s="219"/>
      <c r="E107" s="214" t="str">
        <f t="shared" si="3"/>
        <v/>
      </c>
      <c r="F107" s="215" t="str">
        <f t="shared" si="4"/>
        <v>否</v>
      </c>
      <c r="G107" s="199" t="str">
        <f t="shared" si="5"/>
        <v>款</v>
      </c>
    </row>
    <row r="108" ht="38.1" hidden="1" customHeight="1" spans="1:7">
      <c r="A108" s="222">
        <v>2136701</v>
      </c>
      <c r="B108" s="217" t="s">
        <v>1795</v>
      </c>
      <c r="C108" s="221">
        <v>0</v>
      </c>
      <c r="D108" s="219"/>
      <c r="E108" s="214" t="str">
        <f t="shared" si="3"/>
        <v/>
      </c>
      <c r="F108" s="215" t="str">
        <f t="shared" si="4"/>
        <v>否</v>
      </c>
      <c r="G108" s="199" t="str">
        <f t="shared" si="5"/>
        <v>项</v>
      </c>
    </row>
    <row r="109" s="197" customFormat="1" ht="38.1" hidden="1" customHeight="1" spans="1:7">
      <c r="A109" s="222">
        <v>2136702</v>
      </c>
      <c r="B109" s="217" t="s">
        <v>1851</v>
      </c>
      <c r="C109" s="221">
        <v>0</v>
      </c>
      <c r="D109" s="219"/>
      <c r="E109" s="214" t="str">
        <f t="shared" si="3"/>
        <v/>
      </c>
      <c r="F109" s="215" t="str">
        <f t="shared" si="4"/>
        <v>否</v>
      </c>
      <c r="G109" s="199" t="str">
        <f t="shared" si="5"/>
        <v>项</v>
      </c>
    </row>
    <row r="110" s="197" customFormat="1" ht="38.1" hidden="1" customHeight="1" spans="1:7">
      <c r="A110" s="222">
        <v>2136703</v>
      </c>
      <c r="B110" s="217" t="s">
        <v>1855</v>
      </c>
      <c r="C110" s="221">
        <v>0</v>
      </c>
      <c r="D110" s="219"/>
      <c r="E110" s="214" t="str">
        <f t="shared" si="3"/>
        <v/>
      </c>
      <c r="F110" s="215" t="str">
        <f t="shared" si="4"/>
        <v>否</v>
      </c>
      <c r="G110" s="199" t="str">
        <f t="shared" si="5"/>
        <v>项</v>
      </c>
    </row>
    <row r="111" s="197" customFormat="1" ht="38.1" hidden="1" customHeight="1" spans="1:7">
      <c r="A111" s="222">
        <v>2136799</v>
      </c>
      <c r="B111" s="217" t="s">
        <v>1856</v>
      </c>
      <c r="C111" s="221">
        <v>0</v>
      </c>
      <c r="D111" s="219"/>
      <c r="E111" s="214" t="str">
        <f t="shared" si="3"/>
        <v/>
      </c>
      <c r="F111" s="215" t="str">
        <f t="shared" si="4"/>
        <v>否</v>
      </c>
      <c r="G111" s="199" t="str">
        <f t="shared" si="5"/>
        <v>项</v>
      </c>
    </row>
    <row r="112" ht="38.1" hidden="1" customHeight="1" spans="1:7">
      <c r="A112" s="222">
        <v>21369</v>
      </c>
      <c r="B112" s="217" t="s">
        <v>1857</v>
      </c>
      <c r="C112" s="219">
        <f>SUM(C113:C116)</f>
        <v>0</v>
      </c>
      <c r="D112" s="219">
        <f>SUM(D113:D116)</f>
        <v>0</v>
      </c>
      <c r="E112" s="214" t="str">
        <f t="shared" si="3"/>
        <v/>
      </c>
      <c r="F112" s="215" t="str">
        <f t="shared" si="4"/>
        <v>否</v>
      </c>
      <c r="G112" s="199" t="str">
        <f t="shared" si="5"/>
        <v>款</v>
      </c>
    </row>
    <row r="113" s="197" customFormat="1" ht="38.1" hidden="1" customHeight="1" spans="1:7">
      <c r="A113" s="222">
        <v>2136901</v>
      </c>
      <c r="B113" s="217" t="s">
        <v>1858</v>
      </c>
      <c r="C113" s="221">
        <v>0</v>
      </c>
      <c r="D113" s="219"/>
      <c r="E113" s="214" t="str">
        <f t="shared" si="3"/>
        <v/>
      </c>
      <c r="F113" s="215" t="str">
        <f t="shared" si="4"/>
        <v>否</v>
      </c>
      <c r="G113" s="199" t="str">
        <f t="shared" si="5"/>
        <v>项</v>
      </c>
    </row>
    <row r="114" s="197" customFormat="1" ht="38.1" hidden="1" customHeight="1" spans="1:7">
      <c r="A114" s="222">
        <v>2136902</v>
      </c>
      <c r="B114" s="217" t="s">
        <v>1859</v>
      </c>
      <c r="C114" s="221">
        <v>0</v>
      </c>
      <c r="D114" s="219"/>
      <c r="E114" s="214" t="str">
        <f t="shared" si="3"/>
        <v/>
      </c>
      <c r="F114" s="215" t="str">
        <f t="shared" si="4"/>
        <v>否</v>
      </c>
      <c r="G114" s="199" t="str">
        <f t="shared" si="5"/>
        <v>项</v>
      </c>
    </row>
    <row r="115" s="197" customFormat="1" ht="38.1" hidden="1" customHeight="1" spans="1:7">
      <c r="A115" s="222">
        <v>2136903</v>
      </c>
      <c r="B115" s="217" t="s">
        <v>1860</v>
      </c>
      <c r="C115" s="221">
        <v>0</v>
      </c>
      <c r="D115" s="219"/>
      <c r="E115" s="214" t="str">
        <f t="shared" si="3"/>
        <v/>
      </c>
      <c r="F115" s="215" t="str">
        <f t="shared" si="4"/>
        <v>否</v>
      </c>
      <c r="G115" s="199" t="str">
        <f t="shared" si="5"/>
        <v>项</v>
      </c>
    </row>
    <row r="116" ht="38.1" hidden="1" customHeight="1" spans="1:7">
      <c r="A116" s="222">
        <v>2136999</v>
      </c>
      <c r="B116" s="217" t="s">
        <v>1861</v>
      </c>
      <c r="C116" s="221">
        <v>0</v>
      </c>
      <c r="D116" s="219"/>
      <c r="E116" s="214" t="str">
        <f t="shared" si="3"/>
        <v/>
      </c>
      <c r="F116" s="215" t="str">
        <f t="shared" si="4"/>
        <v>否</v>
      </c>
      <c r="G116" s="199" t="str">
        <f t="shared" si="5"/>
        <v>项</v>
      </c>
    </row>
    <row r="117" s="197" customFormat="1" ht="38.1" hidden="1" customHeight="1" spans="1:7">
      <c r="A117" s="226">
        <v>21370</v>
      </c>
      <c r="B117" s="217" t="s">
        <v>1862</v>
      </c>
      <c r="C117" s="219">
        <f>SUM(C118:C119)</f>
        <v>0</v>
      </c>
      <c r="D117" s="219">
        <f>SUM(D118:D119)</f>
        <v>0</v>
      </c>
      <c r="E117" s="214" t="str">
        <f t="shared" si="3"/>
        <v/>
      </c>
      <c r="F117" s="215" t="str">
        <f t="shared" si="4"/>
        <v>否</v>
      </c>
      <c r="G117" s="199" t="str">
        <f t="shared" si="5"/>
        <v>款</v>
      </c>
    </row>
    <row r="118" s="197" customFormat="1" ht="38.1" hidden="1" customHeight="1" spans="1:7">
      <c r="A118" s="226">
        <v>2137001</v>
      </c>
      <c r="B118" s="217" t="s">
        <v>1795</v>
      </c>
      <c r="C118" s="221">
        <v>0</v>
      </c>
      <c r="D118" s="219"/>
      <c r="E118" s="214" t="str">
        <f t="shared" si="3"/>
        <v/>
      </c>
      <c r="F118" s="215" t="str">
        <f t="shared" si="4"/>
        <v>否</v>
      </c>
      <c r="G118" s="199" t="str">
        <f t="shared" si="5"/>
        <v>项</v>
      </c>
    </row>
    <row r="119" ht="38.1" hidden="1" customHeight="1" spans="1:7">
      <c r="A119" s="226">
        <v>2137099</v>
      </c>
      <c r="B119" s="217" t="s">
        <v>1863</v>
      </c>
      <c r="C119" s="221">
        <v>0</v>
      </c>
      <c r="D119" s="219"/>
      <c r="E119" s="214" t="str">
        <f t="shared" si="3"/>
        <v/>
      </c>
      <c r="F119" s="215" t="str">
        <f t="shared" si="4"/>
        <v>否</v>
      </c>
      <c r="G119" s="199" t="str">
        <f t="shared" si="5"/>
        <v>项</v>
      </c>
    </row>
    <row r="120" s="197" customFormat="1" ht="38.1" hidden="1" customHeight="1" spans="1:7">
      <c r="A120" s="226">
        <v>21371</v>
      </c>
      <c r="B120" s="217" t="s">
        <v>1864</v>
      </c>
      <c r="C120" s="219">
        <f>SUM(C121:C124)</f>
        <v>0</v>
      </c>
      <c r="D120" s="219">
        <f>SUM(D121:D124)</f>
        <v>0</v>
      </c>
      <c r="E120" s="214" t="str">
        <f t="shared" si="3"/>
        <v/>
      </c>
      <c r="F120" s="215" t="str">
        <f t="shared" si="4"/>
        <v>否</v>
      </c>
      <c r="G120" s="199" t="str">
        <f t="shared" si="5"/>
        <v>款</v>
      </c>
    </row>
    <row r="121" ht="38.1" hidden="1" customHeight="1" spans="1:7">
      <c r="A121" s="226">
        <v>2137101</v>
      </c>
      <c r="B121" s="217" t="s">
        <v>1858</v>
      </c>
      <c r="C121" s="221">
        <v>0</v>
      </c>
      <c r="D121" s="219"/>
      <c r="E121" s="214" t="str">
        <f t="shared" si="3"/>
        <v/>
      </c>
      <c r="F121" s="215" t="str">
        <f t="shared" si="4"/>
        <v>否</v>
      </c>
      <c r="G121" s="199" t="str">
        <f t="shared" si="5"/>
        <v>项</v>
      </c>
    </row>
    <row r="122" s="197" customFormat="1" ht="38.1" hidden="1" customHeight="1" spans="1:7">
      <c r="A122" s="226">
        <v>2137102</v>
      </c>
      <c r="B122" s="217" t="s">
        <v>1865</v>
      </c>
      <c r="C122" s="221">
        <v>0</v>
      </c>
      <c r="D122" s="219"/>
      <c r="E122" s="214" t="str">
        <f t="shared" si="3"/>
        <v/>
      </c>
      <c r="F122" s="215" t="str">
        <f t="shared" si="4"/>
        <v>否</v>
      </c>
      <c r="G122" s="199" t="str">
        <f t="shared" si="5"/>
        <v>项</v>
      </c>
    </row>
    <row r="123" s="197" customFormat="1" ht="38.1" hidden="1" customHeight="1" spans="1:7">
      <c r="A123" s="226">
        <v>2137103</v>
      </c>
      <c r="B123" s="217" t="s">
        <v>1860</v>
      </c>
      <c r="C123" s="221">
        <v>0</v>
      </c>
      <c r="D123" s="219"/>
      <c r="E123" s="214" t="str">
        <f t="shared" si="3"/>
        <v/>
      </c>
      <c r="F123" s="215" t="str">
        <f t="shared" si="4"/>
        <v>否</v>
      </c>
      <c r="G123" s="199" t="str">
        <f t="shared" si="5"/>
        <v>项</v>
      </c>
    </row>
    <row r="124" s="197" customFormat="1" ht="38.1" hidden="1" customHeight="1" spans="1:7">
      <c r="A124" s="226">
        <v>2137199</v>
      </c>
      <c r="B124" s="217" t="s">
        <v>1866</v>
      </c>
      <c r="C124" s="221">
        <v>0</v>
      </c>
      <c r="D124" s="219"/>
      <c r="E124" s="214" t="str">
        <f t="shared" si="3"/>
        <v/>
      </c>
      <c r="F124" s="215" t="str">
        <f t="shared" si="4"/>
        <v>否</v>
      </c>
      <c r="G124" s="199" t="str">
        <f t="shared" si="5"/>
        <v>项</v>
      </c>
    </row>
    <row r="125" s="197" customFormat="1" ht="38.1" customHeight="1" spans="1:7">
      <c r="A125" s="223">
        <v>214</v>
      </c>
      <c r="B125" s="211" t="s">
        <v>1302</v>
      </c>
      <c r="C125" s="218">
        <f>SUM(C126,C131,C136,C141,C150,C157,C166,C169,C172,C173)</f>
        <v>0</v>
      </c>
      <c r="D125" s="219">
        <f>SUM(D126,D131,D136,D141,D150,D157,D166,D169,D172,D173)</f>
        <v>0</v>
      </c>
      <c r="E125" s="214" t="str">
        <f t="shared" si="3"/>
        <v/>
      </c>
      <c r="F125" s="215" t="str">
        <f t="shared" si="4"/>
        <v>是</v>
      </c>
      <c r="G125" s="199" t="str">
        <f t="shared" si="5"/>
        <v>类</v>
      </c>
    </row>
    <row r="126" s="197" customFormat="1" ht="38.1" hidden="1" customHeight="1" spans="1:7">
      <c r="A126" s="222">
        <v>21460</v>
      </c>
      <c r="B126" s="217" t="s">
        <v>1867</v>
      </c>
      <c r="C126" s="219"/>
      <c r="D126" s="219"/>
      <c r="E126" s="214" t="str">
        <f t="shared" si="3"/>
        <v/>
      </c>
      <c r="F126" s="215" t="str">
        <f t="shared" si="4"/>
        <v>否</v>
      </c>
      <c r="G126" s="199" t="str">
        <f t="shared" si="5"/>
        <v>款</v>
      </c>
    </row>
    <row r="127" ht="38.1" hidden="1" customHeight="1" spans="1:7">
      <c r="A127" s="222">
        <v>2146001</v>
      </c>
      <c r="B127" s="217" t="s">
        <v>1868</v>
      </c>
      <c r="C127" s="221">
        <v>0</v>
      </c>
      <c r="D127" s="219"/>
      <c r="E127" s="214" t="str">
        <f t="shared" si="3"/>
        <v/>
      </c>
      <c r="F127" s="215" t="str">
        <f t="shared" si="4"/>
        <v>否</v>
      </c>
      <c r="G127" s="199" t="str">
        <f t="shared" si="5"/>
        <v>项</v>
      </c>
    </row>
    <row r="128" s="197" customFormat="1" ht="38.1" hidden="1" customHeight="1" spans="1:7">
      <c r="A128" s="222">
        <v>2146002</v>
      </c>
      <c r="B128" s="217" t="s">
        <v>1869</v>
      </c>
      <c r="C128" s="221">
        <v>0</v>
      </c>
      <c r="D128" s="219"/>
      <c r="E128" s="214" t="str">
        <f t="shared" si="3"/>
        <v/>
      </c>
      <c r="F128" s="215" t="str">
        <f t="shared" si="4"/>
        <v>否</v>
      </c>
      <c r="G128" s="199" t="str">
        <f t="shared" si="5"/>
        <v>项</v>
      </c>
    </row>
    <row r="129" s="197" customFormat="1" ht="38.1" hidden="1" customHeight="1" spans="1:7">
      <c r="A129" s="222">
        <v>2146003</v>
      </c>
      <c r="B129" s="217" t="s">
        <v>1870</v>
      </c>
      <c r="C129" s="221">
        <v>0</v>
      </c>
      <c r="D129" s="219"/>
      <c r="E129" s="214" t="str">
        <f t="shared" si="3"/>
        <v/>
      </c>
      <c r="F129" s="215" t="str">
        <f t="shared" si="4"/>
        <v>否</v>
      </c>
      <c r="G129" s="199" t="str">
        <f t="shared" si="5"/>
        <v>项</v>
      </c>
    </row>
    <row r="130" s="197" customFormat="1" ht="38.1" hidden="1" customHeight="1" spans="1:7">
      <c r="A130" s="222">
        <v>2146099</v>
      </c>
      <c r="B130" s="217" t="s">
        <v>1871</v>
      </c>
      <c r="C130" s="221">
        <v>0</v>
      </c>
      <c r="D130" s="219"/>
      <c r="E130" s="214" t="str">
        <f t="shared" si="3"/>
        <v/>
      </c>
      <c r="F130" s="215" t="str">
        <f t="shared" si="4"/>
        <v>否</v>
      </c>
      <c r="G130" s="199" t="str">
        <f t="shared" si="5"/>
        <v>项</v>
      </c>
    </row>
    <row r="131" ht="38.1" hidden="1" customHeight="1" spans="1:7">
      <c r="A131" s="222">
        <v>21462</v>
      </c>
      <c r="B131" s="217" t="s">
        <v>1872</v>
      </c>
      <c r="C131" s="219"/>
      <c r="D131" s="219"/>
      <c r="E131" s="214" t="str">
        <f t="shared" si="3"/>
        <v/>
      </c>
      <c r="F131" s="215" t="str">
        <f t="shared" si="4"/>
        <v>否</v>
      </c>
      <c r="G131" s="199" t="str">
        <f t="shared" si="5"/>
        <v>款</v>
      </c>
    </row>
    <row r="132" ht="38.1" hidden="1" customHeight="1" spans="1:7">
      <c r="A132" s="222">
        <v>2146201</v>
      </c>
      <c r="B132" s="217" t="s">
        <v>1870</v>
      </c>
      <c r="C132" s="221">
        <v>0</v>
      </c>
      <c r="D132" s="219"/>
      <c r="E132" s="214" t="str">
        <f t="shared" ref="E132:E195" si="6">IF(C132&lt;&gt;0,D132/C132-1,"")</f>
        <v/>
      </c>
      <c r="F132" s="215" t="str">
        <f t="shared" si="4"/>
        <v>否</v>
      </c>
      <c r="G132" s="199" t="str">
        <f t="shared" si="5"/>
        <v>项</v>
      </c>
    </row>
    <row r="133" s="197" customFormat="1" ht="38.1" hidden="1" customHeight="1" spans="1:7">
      <c r="A133" s="222">
        <v>2146202</v>
      </c>
      <c r="B133" s="217" t="s">
        <v>1873</v>
      </c>
      <c r="C133" s="221">
        <v>0</v>
      </c>
      <c r="D133" s="219"/>
      <c r="E133" s="214" t="str">
        <f t="shared" si="6"/>
        <v/>
      </c>
      <c r="F133" s="215" t="str">
        <f t="shared" ref="F133:F196" si="7">IF(LEN(A133)=3,"是",IF(B133&lt;&gt;"",IF(SUM(C133:D133)&lt;&gt;0,"是","否"),"是"))</f>
        <v>否</v>
      </c>
      <c r="G133" s="199" t="str">
        <f t="shared" ref="G133:G196" si="8">IF(LEN(A133)=3,"类",IF(LEN(A133)=5,"款","项"))</f>
        <v>项</v>
      </c>
    </row>
    <row r="134" ht="38.1" hidden="1" customHeight="1" spans="1:7">
      <c r="A134" s="222">
        <v>2146203</v>
      </c>
      <c r="B134" s="217" t="s">
        <v>1874</v>
      </c>
      <c r="C134" s="221">
        <v>0</v>
      </c>
      <c r="D134" s="219"/>
      <c r="E134" s="214" t="str">
        <f t="shared" si="6"/>
        <v/>
      </c>
      <c r="F134" s="215" t="str">
        <f t="shared" si="7"/>
        <v>否</v>
      </c>
      <c r="G134" s="199" t="str">
        <f t="shared" si="8"/>
        <v>项</v>
      </c>
    </row>
    <row r="135" ht="38.1" hidden="1" customHeight="1" spans="1:7">
      <c r="A135" s="222">
        <v>2146299</v>
      </c>
      <c r="B135" s="217" t="s">
        <v>1875</v>
      </c>
      <c r="C135" s="221">
        <v>0</v>
      </c>
      <c r="D135" s="219"/>
      <c r="E135" s="214" t="str">
        <f t="shared" si="6"/>
        <v/>
      </c>
      <c r="F135" s="215" t="str">
        <f t="shared" si="7"/>
        <v>否</v>
      </c>
      <c r="G135" s="199" t="str">
        <f t="shared" si="8"/>
        <v>项</v>
      </c>
    </row>
    <row r="136" s="197" customFormat="1" ht="38.1" hidden="1" customHeight="1" spans="1:7">
      <c r="A136" s="222">
        <v>21463</v>
      </c>
      <c r="B136" s="227" t="s">
        <v>1876</v>
      </c>
      <c r="C136" s="219"/>
      <c r="D136" s="219"/>
      <c r="E136" s="214" t="str">
        <f t="shared" si="6"/>
        <v/>
      </c>
      <c r="F136" s="215" t="str">
        <f t="shared" si="7"/>
        <v>否</v>
      </c>
      <c r="G136" s="199" t="str">
        <f t="shared" si="8"/>
        <v>款</v>
      </c>
    </row>
    <row r="137" s="197" customFormat="1" ht="38.1" hidden="1" customHeight="1" spans="1:7">
      <c r="A137" s="222">
        <v>2146301</v>
      </c>
      <c r="B137" s="227" t="s">
        <v>1877</v>
      </c>
      <c r="C137" s="221">
        <v>0</v>
      </c>
      <c r="D137" s="219"/>
      <c r="E137" s="214" t="str">
        <f t="shared" si="6"/>
        <v/>
      </c>
      <c r="F137" s="215" t="str">
        <f t="shared" si="7"/>
        <v>否</v>
      </c>
      <c r="G137" s="199" t="str">
        <f t="shared" si="8"/>
        <v>项</v>
      </c>
    </row>
    <row r="138" s="197" customFormat="1" ht="38.1" hidden="1" customHeight="1" spans="1:7">
      <c r="A138" s="222">
        <v>2146302</v>
      </c>
      <c r="B138" s="227" t="s">
        <v>1878</v>
      </c>
      <c r="C138" s="221">
        <v>0</v>
      </c>
      <c r="D138" s="219"/>
      <c r="E138" s="214" t="str">
        <f t="shared" si="6"/>
        <v/>
      </c>
      <c r="F138" s="215" t="str">
        <f t="shared" si="7"/>
        <v>否</v>
      </c>
      <c r="G138" s="199" t="str">
        <f t="shared" si="8"/>
        <v>项</v>
      </c>
    </row>
    <row r="139" s="197" customFormat="1" ht="38.1" hidden="1" customHeight="1" spans="1:7">
      <c r="A139" s="222">
        <v>2146303</v>
      </c>
      <c r="B139" s="227" t="s">
        <v>1879</v>
      </c>
      <c r="C139" s="221">
        <v>0</v>
      </c>
      <c r="D139" s="219"/>
      <c r="E139" s="214" t="str">
        <f t="shared" si="6"/>
        <v/>
      </c>
      <c r="F139" s="215" t="str">
        <f t="shared" si="7"/>
        <v>否</v>
      </c>
      <c r="G139" s="199" t="str">
        <f t="shared" si="8"/>
        <v>项</v>
      </c>
    </row>
    <row r="140" s="197" customFormat="1" ht="38.1" hidden="1" customHeight="1" spans="1:7">
      <c r="A140" s="222">
        <v>2146399</v>
      </c>
      <c r="B140" s="227" t="s">
        <v>1880</v>
      </c>
      <c r="C140" s="221">
        <v>0</v>
      </c>
      <c r="D140" s="219"/>
      <c r="E140" s="214" t="str">
        <f t="shared" si="6"/>
        <v/>
      </c>
      <c r="F140" s="215" t="str">
        <f t="shared" si="7"/>
        <v>否</v>
      </c>
      <c r="G140" s="199" t="str">
        <f t="shared" si="8"/>
        <v>项</v>
      </c>
    </row>
    <row r="141" s="197" customFormat="1" ht="38.1" hidden="1" customHeight="1" spans="1:7">
      <c r="A141" s="222">
        <v>21464</v>
      </c>
      <c r="B141" s="217" t="s">
        <v>1881</v>
      </c>
      <c r="C141" s="219"/>
      <c r="D141" s="219"/>
      <c r="E141" s="214" t="str">
        <f t="shared" si="6"/>
        <v/>
      </c>
      <c r="F141" s="215" t="str">
        <f t="shared" si="7"/>
        <v>否</v>
      </c>
      <c r="G141" s="199" t="str">
        <f t="shared" si="8"/>
        <v>款</v>
      </c>
    </row>
    <row r="142" s="197" customFormat="1" ht="38.1" hidden="1" customHeight="1" spans="1:7">
      <c r="A142" s="222">
        <v>2146401</v>
      </c>
      <c r="B142" s="217" t="s">
        <v>1882</v>
      </c>
      <c r="C142" s="221">
        <v>0</v>
      </c>
      <c r="D142" s="219"/>
      <c r="E142" s="214" t="str">
        <f t="shared" si="6"/>
        <v/>
      </c>
      <c r="F142" s="215" t="str">
        <f t="shared" si="7"/>
        <v>否</v>
      </c>
      <c r="G142" s="199" t="str">
        <f t="shared" si="8"/>
        <v>项</v>
      </c>
    </row>
    <row r="143" s="197" customFormat="1" ht="38.1" hidden="1" customHeight="1" spans="1:7">
      <c r="A143" s="222">
        <v>2146402</v>
      </c>
      <c r="B143" s="217" t="s">
        <v>1883</v>
      </c>
      <c r="C143" s="221">
        <v>0</v>
      </c>
      <c r="D143" s="219"/>
      <c r="E143" s="214" t="str">
        <f t="shared" si="6"/>
        <v/>
      </c>
      <c r="F143" s="215" t="str">
        <f t="shared" si="7"/>
        <v>否</v>
      </c>
      <c r="G143" s="199" t="str">
        <f t="shared" si="8"/>
        <v>项</v>
      </c>
    </row>
    <row r="144" s="197" customFormat="1" ht="38.1" hidden="1" customHeight="1" spans="1:7">
      <c r="A144" s="222">
        <v>2146403</v>
      </c>
      <c r="B144" s="217" t="s">
        <v>1884</v>
      </c>
      <c r="C144" s="221">
        <v>0</v>
      </c>
      <c r="D144" s="219"/>
      <c r="E144" s="214" t="str">
        <f t="shared" si="6"/>
        <v/>
      </c>
      <c r="F144" s="215" t="str">
        <f t="shared" si="7"/>
        <v>否</v>
      </c>
      <c r="G144" s="199" t="str">
        <f t="shared" si="8"/>
        <v>项</v>
      </c>
    </row>
    <row r="145" s="197" customFormat="1" ht="38.1" hidden="1" customHeight="1" spans="1:7">
      <c r="A145" s="222">
        <v>2146404</v>
      </c>
      <c r="B145" s="217" t="s">
        <v>1885</v>
      </c>
      <c r="C145" s="221">
        <v>0</v>
      </c>
      <c r="D145" s="219"/>
      <c r="E145" s="214" t="str">
        <f t="shared" si="6"/>
        <v/>
      </c>
      <c r="F145" s="215" t="str">
        <f t="shared" si="7"/>
        <v>否</v>
      </c>
      <c r="G145" s="199" t="str">
        <f t="shared" si="8"/>
        <v>项</v>
      </c>
    </row>
    <row r="146" s="197" customFormat="1" ht="38.1" hidden="1" customHeight="1" spans="1:7">
      <c r="A146" s="222">
        <v>2146405</v>
      </c>
      <c r="B146" s="217" t="s">
        <v>1886</v>
      </c>
      <c r="C146" s="221">
        <v>0</v>
      </c>
      <c r="D146" s="219"/>
      <c r="E146" s="214" t="str">
        <f t="shared" si="6"/>
        <v/>
      </c>
      <c r="F146" s="215" t="str">
        <f t="shared" si="7"/>
        <v>否</v>
      </c>
      <c r="G146" s="199" t="str">
        <f t="shared" si="8"/>
        <v>项</v>
      </c>
    </row>
    <row r="147" s="197" customFormat="1" ht="38.1" hidden="1" customHeight="1" spans="1:7">
      <c r="A147" s="222">
        <v>2146406</v>
      </c>
      <c r="B147" s="217" t="s">
        <v>1887</v>
      </c>
      <c r="C147" s="221">
        <v>0</v>
      </c>
      <c r="D147" s="219"/>
      <c r="E147" s="214" t="str">
        <f t="shared" si="6"/>
        <v/>
      </c>
      <c r="F147" s="215" t="str">
        <f t="shared" si="7"/>
        <v>否</v>
      </c>
      <c r="G147" s="199" t="str">
        <f t="shared" si="8"/>
        <v>项</v>
      </c>
    </row>
    <row r="148" s="197" customFormat="1" ht="38.1" hidden="1" customHeight="1" spans="1:7">
      <c r="A148" s="222">
        <v>2146407</v>
      </c>
      <c r="B148" s="217" t="s">
        <v>1888</v>
      </c>
      <c r="C148" s="221">
        <v>0</v>
      </c>
      <c r="D148" s="219"/>
      <c r="E148" s="214" t="str">
        <f t="shared" si="6"/>
        <v/>
      </c>
      <c r="F148" s="215" t="str">
        <f t="shared" si="7"/>
        <v>否</v>
      </c>
      <c r="G148" s="199" t="str">
        <f t="shared" si="8"/>
        <v>项</v>
      </c>
    </row>
    <row r="149" s="197" customFormat="1" ht="38.1" hidden="1" customHeight="1" spans="1:7">
      <c r="A149" s="222">
        <v>2146499</v>
      </c>
      <c r="B149" s="217" t="s">
        <v>1889</v>
      </c>
      <c r="C149" s="221">
        <v>0</v>
      </c>
      <c r="D149" s="219"/>
      <c r="E149" s="214" t="str">
        <f t="shared" si="6"/>
        <v/>
      </c>
      <c r="F149" s="215" t="str">
        <f t="shared" si="7"/>
        <v>否</v>
      </c>
      <c r="G149" s="199" t="str">
        <f t="shared" si="8"/>
        <v>项</v>
      </c>
    </row>
    <row r="150" s="197" customFormat="1" ht="38.1" hidden="1" customHeight="1" spans="1:7">
      <c r="A150" s="222">
        <v>21468</v>
      </c>
      <c r="B150" s="217" t="s">
        <v>1890</v>
      </c>
      <c r="C150" s="219"/>
      <c r="D150" s="219"/>
      <c r="E150" s="214" t="str">
        <f t="shared" si="6"/>
        <v/>
      </c>
      <c r="F150" s="215" t="str">
        <f t="shared" si="7"/>
        <v>否</v>
      </c>
      <c r="G150" s="199" t="str">
        <f t="shared" si="8"/>
        <v>款</v>
      </c>
    </row>
    <row r="151" s="197" customFormat="1" ht="38.1" hidden="1" customHeight="1" spans="1:7">
      <c r="A151" s="222">
        <v>2146801</v>
      </c>
      <c r="B151" s="217" t="s">
        <v>1891</v>
      </c>
      <c r="C151" s="221">
        <v>0</v>
      </c>
      <c r="D151" s="219"/>
      <c r="E151" s="214" t="str">
        <f t="shared" si="6"/>
        <v/>
      </c>
      <c r="F151" s="215" t="str">
        <f t="shared" si="7"/>
        <v>否</v>
      </c>
      <c r="G151" s="199" t="str">
        <f t="shared" si="8"/>
        <v>项</v>
      </c>
    </row>
    <row r="152" s="197" customFormat="1" ht="38.1" hidden="1" customHeight="1" spans="1:7">
      <c r="A152" s="222">
        <v>2146802</v>
      </c>
      <c r="B152" s="217" t="s">
        <v>1892</v>
      </c>
      <c r="C152" s="221">
        <v>0</v>
      </c>
      <c r="D152" s="219"/>
      <c r="E152" s="214" t="str">
        <f t="shared" si="6"/>
        <v/>
      </c>
      <c r="F152" s="215" t="str">
        <f t="shared" si="7"/>
        <v>否</v>
      </c>
      <c r="G152" s="199" t="str">
        <f t="shared" si="8"/>
        <v>项</v>
      </c>
    </row>
    <row r="153" ht="38.1" hidden="1" customHeight="1" spans="1:7">
      <c r="A153" s="222">
        <v>2146803</v>
      </c>
      <c r="B153" s="217" t="s">
        <v>1893</v>
      </c>
      <c r="C153" s="221">
        <v>0</v>
      </c>
      <c r="D153" s="219"/>
      <c r="E153" s="214" t="str">
        <f t="shared" si="6"/>
        <v/>
      </c>
      <c r="F153" s="215" t="str">
        <f t="shared" si="7"/>
        <v>否</v>
      </c>
      <c r="G153" s="199" t="str">
        <f t="shared" si="8"/>
        <v>项</v>
      </c>
    </row>
    <row r="154" ht="38.1" hidden="1" customHeight="1" spans="1:7">
      <c r="A154" s="222">
        <v>2146804</v>
      </c>
      <c r="B154" s="217" t="s">
        <v>1894</v>
      </c>
      <c r="C154" s="221">
        <v>0</v>
      </c>
      <c r="D154" s="219"/>
      <c r="E154" s="214" t="str">
        <f t="shared" si="6"/>
        <v/>
      </c>
      <c r="F154" s="215" t="str">
        <f t="shared" si="7"/>
        <v>否</v>
      </c>
      <c r="G154" s="199" t="str">
        <f t="shared" si="8"/>
        <v>项</v>
      </c>
    </row>
    <row r="155" s="197" customFormat="1" ht="38.1" hidden="1" customHeight="1" spans="1:7">
      <c r="A155" s="222">
        <v>2146805</v>
      </c>
      <c r="B155" s="217" t="s">
        <v>1895</v>
      </c>
      <c r="C155" s="221">
        <v>0</v>
      </c>
      <c r="D155" s="219"/>
      <c r="E155" s="214" t="str">
        <f t="shared" si="6"/>
        <v/>
      </c>
      <c r="F155" s="215" t="str">
        <f t="shared" si="7"/>
        <v>否</v>
      </c>
      <c r="G155" s="199" t="str">
        <f t="shared" si="8"/>
        <v>项</v>
      </c>
    </row>
    <row r="156" ht="38.1" hidden="1" customHeight="1" spans="1:7">
      <c r="A156" s="222">
        <v>2146899</v>
      </c>
      <c r="B156" s="217" t="s">
        <v>1896</v>
      </c>
      <c r="C156" s="221">
        <v>0</v>
      </c>
      <c r="D156" s="219"/>
      <c r="E156" s="214" t="str">
        <f t="shared" si="6"/>
        <v/>
      </c>
      <c r="F156" s="215" t="str">
        <f t="shared" si="7"/>
        <v>否</v>
      </c>
      <c r="G156" s="199" t="str">
        <f t="shared" si="8"/>
        <v>项</v>
      </c>
    </row>
    <row r="157" ht="38.1" hidden="1" customHeight="1" spans="1:7">
      <c r="A157" s="222">
        <v>21469</v>
      </c>
      <c r="B157" s="217" t="s">
        <v>1897</v>
      </c>
      <c r="C157" s="219"/>
      <c r="D157" s="219"/>
      <c r="E157" s="214" t="str">
        <f t="shared" si="6"/>
        <v/>
      </c>
      <c r="F157" s="215" t="str">
        <f t="shared" si="7"/>
        <v>否</v>
      </c>
      <c r="G157" s="199" t="str">
        <f t="shared" si="8"/>
        <v>款</v>
      </c>
    </row>
    <row r="158" s="197" customFormat="1" ht="38.1" hidden="1" customHeight="1" spans="1:7">
      <c r="A158" s="222">
        <v>2146901</v>
      </c>
      <c r="B158" s="217" t="s">
        <v>1898</v>
      </c>
      <c r="C158" s="221">
        <v>0</v>
      </c>
      <c r="D158" s="219"/>
      <c r="E158" s="214" t="str">
        <f t="shared" si="6"/>
        <v/>
      </c>
      <c r="F158" s="215" t="str">
        <f t="shared" si="7"/>
        <v>否</v>
      </c>
      <c r="G158" s="199" t="str">
        <f t="shared" si="8"/>
        <v>项</v>
      </c>
    </row>
    <row r="159" s="197" customFormat="1" ht="38.1" hidden="1" customHeight="1" spans="1:7">
      <c r="A159" s="222">
        <v>2146902</v>
      </c>
      <c r="B159" s="217" t="s">
        <v>1899</v>
      </c>
      <c r="C159" s="221">
        <v>0</v>
      </c>
      <c r="D159" s="219"/>
      <c r="E159" s="214" t="str">
        <f t="shared" si="6"/>
        <v/>
      </c>
      <c r="F159" s="215" t="str">
        <f t="shared" si="7"/>
        <v>否</v>
      </c>
      <c r="G159" s="199" t="str">
        <f t="shared" si="8"/>
        <v>项</v>
      </c>
    </row>
    <row r="160" s="197" customFormat="1" ht="38.1" hidden="1" customHeight="1" spans="1:7">
      <c r="A160" s="222">
        <v>2146903</v>
      </c>
      <c r="B160" s="217" t="s">
        <v>1900</v>
      </c>
      <c r="C160" s="221">
        <v>0</v>
      </c>
      <c r="D160" s="219"/>
      <c r="E160" s="214" t="str">
        <f t="shared" si="6"/>
        <v/>
      </c>
      <c r="F160" s="215" t="str">
        <f t="shared" si="7"/>
        <v>否</v>
      </c>
      <c r="G160" s="199" t="str">
        <f t="shared" si="8"/>
        <v>项</v>
      </c>
    </row>
    <row r="161" s="197" customFormat="1" ht="38.1" hidden="1" customHeight="1" spans="1:7">
      <c r="A161" s="222">
        <v>2146904</v>
      </c>
      <c r="B161" s="217" t="s">
        <v>1901</v>
      </c>
      <c r="C161" s="221">
        <v>0</v>
      </c>
      <c r="D161" s="219"/>
      <c r="E161" s="214" t="str">
        <f t="shared" si="6"/>
        <v/>
      </c>
      <c r="F161" s="215" t="str">
        <f t="shared" si="7"/>
        <v>否</v>
      </c>
      <c r="G161" s="199" t="str">
        <f t="shared" si="8"/>
        <v>项</v>
      </c>
    </row>
    <row r="162" s="197" customFormat="1" ht="38.1" hidden="1" customHeight="1" spans="1:7">
      <c r="A162" s="222">
        <v>2146906</v>
      </c>
      <c r="B162" s="217" t="s">
        <v>1902</v>
      </c>
      <c r="C162" s="221">
        <v>0</v>
      </c>
      <c r="D162" s="219"/>
      <c r="E162" s="214" t="str">
        <f t="shared" si="6"/>
        <v/>
      </c>
      <c r="F162" s="215" t="str">
        <f t="shared" si="7"/>
        <v>否</v>
      </c>
      <c r="G162" s="199" t="str">
        <f t="shared" si="8"/>
        <v>项</v>
      </c>
    </row>
    <row r="163" s="197" customFormat="1" ht="38.1" hidden="1" customHeight="1" spans="1:7">
      <c r="A163" s="222">
        <v>2146907</v>
      </c>
      <c r="B163" s="217" t="s">
        <v>1903</v>
      </c>
      <c r="C163" s="221">
        <v>0</v>
      </c>
      <c r="D163" s="219"/>
      <c r="E163" s="214" t="str">
        <f t="shared" si="6"/>
        <v/>
      </c>
      <c r="F163" s="215" t="str">
        <f t="shared" si="7"/>
        <v>否</v>
      </c>
      <c r="G163" s="199" t="str">
        <f t="shared" si="8"/>
        <v>项</v>
      </c>
    </row>
    <row r="164" s="197" customFormat="1" ht="38.1" hidden="1" customHeight="1" spans="1:7">
      <c r="A164" s="222">
        <v>2146908</v>
      </c>
      <c r="B164" s="217" t="s">
        <v>1904</v>
      </c>
      <c r="C164" s="221">
        <v>0</v>
      </c>
      <c r="D164" s="219"/>
      <c r="E164" s="214" t="str">
        <f t="shared" si="6"/>
        <v/>
      </c>
      <c r="F164" s="215" t="str">
        <f t="shared" si="7"/>
        <v>否</v>
      </c>
      <c r="G164" s="199" t="str">
        <f t="shared" si="8"/>
        <v>项</v>
      </c>
    </row>
    <row r="165" ht="38.1" hidden="1" customHeight="1" spans="1:7">
      <c r="A165" s="222">
        <v>2146999</v>
      </c>
      <c r="B165" s="217" t="s">
        <v>1905</v>
      </c>
      <c r="C165" s="221">
        <v>0</v>
      </c>
      <c r="D165" s="219"/>
      <c r="E165" s="214" t="str">
        <f t="shared" si="6"/>
        <v/>
      </c>
      <c r="F165" s="215" t="str">
        <f t="shared" si="7"/>
        <v>否</v>
      </c>
      <c r="G165" s="199" t="str">
        <f t="shared" si="8"/>
        <v>项</v>
      </c>
    </row>
    <row r="166" ht="38.1" hidden="1" customHeight="1" spans="1:7">
      <c r="A166" s="222">
        <v>21470</v>
      </c>
      <c r="B166" s="217" t="s">
        <v>1906</v>
      </c>
      <c r="C166" s="219"/>
      <c r="D166" s="219"/>
      <c r="E166" s="214" t="str">
        <f t="shared" si="6"/>
        <v/>
      </c>
      <c r="F166" s="215" t="str">
        <f t="shared" si="7"/>
        <v>否</v>
      </c>
      <c r="G166" s="199" t="str">
        <f t="shared" si="8"/>
        <v>款</v>
      </c>
    </row>
    <row r="167" s="197" customFormat="1" ht="38.1" hidden="1" customHeight="1" spans="1:7">
      <c r="A167" s="222">
        <v>2147001</v>
      </c>
      <c r="B167" s="217" t="s">
        <v>1868</v>
      </c>
      <c r="C167" s="221">
        <v>0</v>
      </c>
      <c r="D167" s="219"/>
      <c r="E167" s="214" t="str">
        <f t="shared" si="6"/>
        <v/>
      </c>
      <c r="F167" s="215" t="str">
        <f t="shared" si="7"/>
        <v>否</v>
      </c>
      <c r="G167" s="199" t="str">
        <f t="shared" si="8"/>
        <v>项</v>
      </c>
    </row>
    <row r="168" s="197" customFormat="1" ht="38.1" hidden="1" customHeight="1" spans="1:7">
      <c r="A168" s="222">
        <v>2147099</v>
      </c>
      <c r="B168" s="217" t="s">
        <v>1907</v>
      </c>
      <c r="C168" s="221">
        <v>0</v>
      </c>
      <c r="D168" s="219"/>
      <c r="E168" s="214" t="str">
        <f t="shared" si="6"/>
        <v/>
      </c>
      <c r="F168" s="215" t="str">
        <f t="shared" si="7"/>
        <v>否</v>
      </c>
      <c r="G168" s="199" t="str">
        <f t="shared" si="8"/>
        <v>项</v>
      </c>
    </row>
    <row r="169" s="197" customFormat="1" ht="38.1" hidden="1" customHeight="1" spans="1:7">
      <c r="A169" s="222">
        <v>21471</v>
      </c>
      <c r="B169" s="217" t="s">
        <v>1908</v>
      </c>
      <c r="C169" s="219"/>
      <c r="D169" s="219"/>
      <c r="E169" s="214" t="str">
        <f t="shared" si="6"/>
        <v/>
      </c>
      <c r="F169" s="215" t="str">
        <f t="shared" si="7"/>
        <v>否</v>
      </c>
      <c r="G169" s="199" t="str">
        <f t="shared" si="8"/>
        <v>款</v>
      </c>
    </row>
    <row r="170" s="197" customFormat="1" ht="38.1" hidden="1" customHeight="1" spans="1:7">
      <c r="A170" s="222">
        <v>2147101</v>
      </c>
      <c r="B170" s="217" t="s">
        <v>1868</v>
      </c>
      <c r="C170" s="221">
        <v>0</v>
      </c>
      <c r="D170" s="219"/>
      <c r="E170" s="214" t="str">
        <f t="shared" si="6"/>
        <v/>
      </c>
      <c r="F170" s="215" t="str">
        <f t="shared" si="7"/>
        <v>否</v>
      </c>
      <c r="G170" s="199" t="str">
        <f t="shared" si="8"/>
        <v>项</v>
      </c>
    </row>
    <row r="171" s="197" customFormat="1" ht="38.1" hidden="1" customHeight="1" spans="1:7">
      <c r="A171" s="222">
        <v>2147199</v>
      </c>
      <c r="B171" s="217" t="s">
        <v>1909</v>
      </c>
      <c r="C171" s="221">
        <v>0</v>
      </c>
      <c r="D171" s="219"/>
      <c r="E171" s="214" t="str">
        <f t="shared" si="6"/>
        <v/>
      </c>
      <c r="F171" s="215" t="str">
        <f t="shared" si="7"/>
        <v>否</v>
      </c>
      <c r="G171" s="199" t="str">
        <f t="shared" si="8"/>
        <v>项</v>
      </c>
    </row>
    <row r="172" s="197" customFormat="1" ht="38.1" hidden="1" customHeight="1" spans="1:7">
      <c r="A172" s="222">
        <v>21472</v>
      </c>
      <c r="B172" s="217" t="s">
        <v>1910</v>
      </c>
      <c r="C172" s="219"/>
      <c r="D172" s="219"/>
      <c r="E172" s="214" t="str">
        <f t="shared" si="6"/>
        <v/>
      </c>
      <c r="F172" s="215" t="str">
        <f t="shared" si="7"/>
        <v>否</v>
      </c>
      <c r="G172" s="199" t="str">
        <f t="shared" si="8"/>
        <v>款</v>
      </c>
    </row>
    <row r="173" ht="38.1" hidden="1" customHeight="1" spans="1:7">
      <c r="A173" s="222">
        <v>21473</v>
      </c>
      <c r="B173" s="227" t="s">
        <v>1911</v>
      </c>
      <c r="C173" s="219"/>
      <c r="D173" s="219"/>
      <c r="E173" s="214" t="str">
        <f t="shared" si="6"/>
        <v/>
      </c>
      <c r="F173" s="215" t="str">
        <f t="shared" si="7"/>
        <v>否</v>
      </c>
      <c r="G173" s="199" t="str">
        <f t="shared" si="8"/>
        <v>款</v>
      </c>
    </row>
    <row r="174" ht="38.1" hidden="1" customHeight="1" spans="1:7">
      <c r="A174" s="222">
        <v>2147301</v>
      </c>
      <c r="B174" s="227" t="s">
        <v>1877</v>
      </c>
      <c r="C174" s="221">
        <v>0</v>
      </c>
      <c r="D174" s="219"/>
      <c r="E174" s="214" t="str">
        <f t="shared" si="6"/>
        <v/>
      </c>
      <c r="F174" s="215" t="str">
        <f t="shared" si="7"/>
        <v>否</v>
      </c>
      <c r="G174" s="199" t="str">
        <f t="shared" si="8"/>
        <v>项</v>
      </c>
    </row>
    <row r="175" ht="38.1" hidden="1" customHeight="1" spans="1:7">
      <c r="A175" s="222">
        <v>2147303</v>
      </c>
      <c r="B175" s="227" t="s">
        <v>1879</v>
      </c>
      <c r="C175" s="221">
        <v>0</v>
      </c>
      <c r="D175" s="219"/>
      <c r="E175" s="214" t="str">
        <f t="shared" si="6"/>
        <v/>
      </c>
      <c r="F175" s="215" t="str">
        <f t="shared" si="7"/>
        <v>否</v>
      </c>
      <c r="G175" s="199" t="str">
        <f t="shared" si="8"/>
        <v>项</v>
      </c>
    </row>
    <row r="176" s="197" customFormat="1" ht="38.1" hidden="1" customHeight="1" spans="1:7">
      <c r="A176" s="222">
        <v>2147399</v>
      </c>
      <c r="B176" s="227" t="s">
        <v>1912</v>
      </c>
      <c r="C176" s="221">
        <v>0</v>
      </c>
      <c r="D176" s="219"/>
      <c r="E176" s="214" t="str">
        <f t="shared" si="6"/>
        <v/>
      </c>
      <c r="F176" s="215" t="str">
        <f t="shared" si="7"/>
        <v>否</v>
      </c>
      <c r="G176" s="199" t="str">
        <f t="shared" si="8"/>
        <v>项</v>
      </c>
    </row>
    <row r="177" ht="38.1" customHeight="1" spans="1:7">
      <c r="A177" s="223">
        <v>215</v>
      </c>
      <c r="B177" s="211" t="s">
        <v>1913</v>
      </c>
      <c r="C177" s="218">
        <f>C178</f>
        <v>0</v>
      </c>
      <c r="D177" s="219">
        <f>D178</f>
        <v>0</v>
      </c>
      <c r="E177" s="214" t="str">
        <f t="shared" si="6"/>
        <v/>
      </c>
      <c r="F177" s="215" t="str">
        <f t="shared" si="7"/>
        <v>是</v>
      </c>
      <c r="G177" s="199" t="str">
        <f t="shared" si="8"/>
        <v>类</v>
      </c>
    </row>
    <row r="178" ht="38.1" hidden="1" customHeight="1" spans="1:7">
      <c r="A178" s="222">
        <v>21562</v>
      </c>
      <c r="B178" s="217" t="s">
        <v>1914</v>
      </c>
      <c r="C178" s="219"/>
      <c r="D178" s="219"/>
      <c r="E178" s="214" t="str">
        <f t="shared" si="6"/>
        <v/>
      </c>
      <c r="F178" s="215" t="str">
        <f t="shared" si="7"/>
        <v>否</v>
      </c>
      <c r="G178" s="199" t="str">
        <f t="shared" si="8"/>
        <v>款</v>
      </c>
    </row>
    <row r="179" ht="38.1" hidden="1" customHeight="1" spans="1:7">
      <c r="A179" s="222">
        <v>2156202</v>
      </c>
      <c r="B179" s="217" t="s">
        <v>1915</v>
      </c>
      <c r="C179" s="221">
        <v>0</v>
      </c>
      <c r="D179" s="219"/>
      <c r="E179" s="214" t="str">
        <f t="shared" si="6"/>
        <v/>
      </c>
      <c r="F179" s="215" t="str">
        <f t="shared" si="7"/>
        <v>否</v>
      </c>
      <c r="G179" s="199" t="str">
        <f t="shared" si="8"/>
        <v>项</v>
      </c>
    </row>
    <row r="180" s="197" customFormat="1" ht="38.1" hidden="1" customHeight="1" spans="1:7">
      <c r="A180" s="222">
        <v>2156299</v>
      </c>
      <c r="B180" s="217" t="s">
        <v>1916</v>
      </c>
      <c r="C180" s="221">
        <v>0</v>
      </c>
      <c r="D180" s="219"/>
      <c r="E180" s="214" t="str">
        <f t="shared" si="6"/>
        <v/>
      </c>
      <c r="F180" s="215" t="str">
        <f t="shared" si="7"/>
        <v>否</v>
      </c>
      <c r="G180" s="199" t="str">
        <f t="shared" si="8"/>
        <v>项</v>
      </c>
    </row>
    <row r="181" s="197" customFormat="1" ht="38.1" customHeight="1" spans="1:7">
      <c r="A181" s="223">
        <v>229</v>
      </c>
      <c r="B181" s="211" t="s">
        <v>1349</v>
      </c>
      <c r="C181" s="212">
        <f>SUM(C182,C186,C195,C196)</f>
        <v>41821</v>
      </c>
      <c r="D181" s="213">
        <f>SUM(D182,D186,D195,D196)</f>
        <v>62730</v>
      </c>
      <c r="E181" s="214">
        <f t="shared" si="6"/>
        <v>0.5</v>
      </c>
      <c r="F181" s="215" t="str">
        <f t="shared" si="7"/>
        <v>是</v>
      </c>
      <c r="G181" s="199" t="str">
        <f t="shared" si="8"/>
        <v>类</v>
      </c>
    </row>
    <row r="182" ht="38.1" customHeight="1" spans="1:7">
      <c r="A182" s="222">
        <v>22904</v>
      </c>
      <c r="B182" s="217" t="s">
        <v>1917</v>
      </c>
      <c r="C182" s="218">
        <f>SUM(C183:C185)</f>
        <v>41500</v>
      </c>
      <c r="D182" s="219">
        <f>SUM(D183:D185)</f>
        <v>61500</v>
      </c>
      <c r="E182" s="220">
        <f t="shared" si="6"/>
        <v>0.482</v>
      </c>
      <c r="F182" s="215" t="str">
        <f t="shared" si="7"/>
        <v>是</v>
      </c>
      <c r="G182" s="199" t="str">
        <f t="shared" si="8"/>
        <v>款</v>
      </c>
    </row>
    <row r="183" ht="38.1" hidden="1" customHeight="1" spans="1:7">
      <c r="A183" s="222">
        <v>2290401</v>
      </c>
      <c r="B183" s="217" t="s">
        <v>1918</v>
      </c>
      <c r="C183" s="221">
        <v>0</v>
      </c>
      <c r="D183" s="219"/>
      <c r="E183" s="214" t="str">
        <f t="shared" si="6"/>
        <v/>
      </c>
      <c r="F183" s="215" t="str">
        <f t="shared" si="7"/>
        <v>否</v>
      </c>
      <c r="G183" s="199" t="str">
        <f t="shared" si="8"/>
        <v>项</v>
      </c>
    </row>
    <row r="184" s="197" customFormat="1" ht="38.1" customHeight="1" spans="1:7">
      <c r="A184" s="222">
        <v>2290402</v>
      </c>
      <c r="B184" s="217" t="s">
        <v>1919</v>
      </c>
      <c r="C184" s="218">
        <v>41500</v>
      </c>
      <c r="D184" s="219">
        <v>61500</v>
      </c>
      <c r="E184" s="220">
        <f t="shared" si="6"/>
        <v>0.482</v>
      </c>
      <c r="F184" s="215" t="str">
        <f t="shared" si="7"/>
        <v>是</v>
      </c>
      <c r="G184" s="199" t="str">
        <f t="shared" si="8"/>
        <v>项</v>
      </c>
    </row>
    <row r="185" s="197" customFormat="1" ht="38.1" hidden="1" customHeight="1" spans="1:7">
      <c r="A185" s="222">
        <v>2290403</v>
      </c>
      <c r="B185" s="217" t="s">
        <v>1920</v>
      </c>
      <c r="C185" s="221">
        <v>0</v>
      </c>
      <c r="D185" s="219"/>
      <c r="E185" s="214" t="str">
        <f t="shared" si="6"/>
        <v/>
      </c>
      <c r="F185" s="215" t="str">
        <f t="shared" si="7"/>
        <v>否</v>
      </c>
      <c r="G185" s="199" t="str">
        <f t="shared" si="8"/>
        <v>项</v>
      </c>
    </row>
    <row r="186" ht="38.1" hidden="1" customHeight="1" spans="1:7">
      <c r="A186" s="222">
        <v>22908</v>
      </c>
      <c r="B186" s="217" t="s">
        <v>1921</v>
      </c>
      <c r="C186" s="219">
        <f>SUM(C187:C194)</f>
        <v>0</v>
      </c>
      <c r="D186" s="219">
        <f>SUM(D187:D194)</f>
        <v>0</v>
      </c>
      <c r="E186" s="214" t="str">
        <f t="shared" si="6"/>
        <v/>
      </c>
      <c r="F186" s="215" t="str">
        <f t="shared" si="7"/>
        <v>否</v>
      </c>
      <c r="G186" s="199" t="str">
        <f t="shared" si="8"/>
        <v>款</v>
      </c>
    </row>
    <row r="187" s="197" customFormat="1" ht="38.1" hidden="1" customHeight="1" spans="1:7">
      <c r="A187" s="222">
        <v>2290802</v>
      </c>
      <c r="B187" s="217" t="s">
        <v>1922</v>
      </c>
      <c r="C187" s="221">
        <v>0</v>
      </c>
      <c r="D187" s="219"/>
      <c r="E187" s="214" t="str">
        <f t="shared" si="6"/>
        <v/>
      </c>
      <c r="F187" s="215" t="str">
        <f t="shared" si="7"/>
        <v>否</v>
      </c>
      <c r="G187" s="199" t="str">
        <f t="shared" si="8"/>
        <v>项</v>
      </c>
    </row>
    <row r="188" ht="38.1" hidden="1" customHeight="1" spans="1:7">
      <c r="A188" s="222">
        <v>2290803</v>
      </c>
      <c r="B188" s="217" t="s">
        <v>1923</v>
      </c>
      <c r="C188" s="221">
        <v>0</v>
      </c>
      <c r="D188" s="219"/>
      <c r="E188" s="214" t="str">
        <f t="shared" si="6"/>
        <v/>
      </c>
      <c r="F188" s="215" t="str">
        <f t="shared" si="7"/>
        <v>否</v>
      </c>
      <c r="G188" s="199" t="str">
        <f t="shared" si="8"/>
        <v>项</v>
      </c>
    </row>
    <row r="189" ht="38.1" hidden="1" customHeight="1" spans="1:7">
      <c r="A189" s="222">
        <v>2290804</v>
      </c>
      <c r="B189" s="217" t="s">
        <v>1924</v>
      </c>
      <c r="C189" s="221">
        <v>0</v>
      </c>
      <c r="D189" s="219"/>
      <c r="E189" s="214" t="str">
        <f t="shared" si="6"/>
        <v/>
      </c>
      <c r="F189" s="215" t="str">
        <f t="shared" si="7"/>
        <v>否</v>
      </c>
      <c r="G189" s="199" t="str">
        <f t="shared" si="8"/>
        <v>项</v>
      </c>
    </row>
    <row r="190" ht="38.1" hidden="1" customHeight="1" spans="1:7">
      <c r="A190" s="222">
        <v>2290805</v>
      </c>
      <c r="B190" s="217" t="s">
        <v>1925</v>
      </c>
      <c r="C190" s="221">
        <v>0</v>
      </c>
      <c r="D190" s="219"/>
      <c r="E190" s="214" t="str">
        <f t="shared" si="6"/>
        <v/>
      </c>
      <c r="F190" s="215" t="str">
        <f t="shared" si="7"/>
        <v>否</v>
      </c>
      <c r="G190" s="199" t="str">
        <f t="shared" si="8"/>
        <v>项</v>
      </c>
    </row>
    <row r="191" ht="38.1" hidden="1" customHeight="1" spans="1:7">
      <c r="A191" s="222">
        <v>2290806</v>
      </c>
      <c r="B191" s="217" t="s">
        <v>1926</v>
      </c>
      <c r="C191" s="221">
        <v>0</v>
      </c>
      <c r="D191" s="219"/>
      <c r="E191" s="214" t="str">
        <f t="shared" si="6"/>
        <v/>
      </c>
      <c r="F191" s="215" t="str">
        <f t="shared" si="7"/>
        <v>否</v>
      </c>
      <c r="G191" s="199" t="str">
        <f t="shared" si="8"/>
        <v>项</v>
      </c>
    </row>
    <row r="192" ht="38.1" hidden="1" customHeight="1" spans="1:7">
      <c r="A192" s="222">
        <v>2290807</v>
      </c>
      <c r="B192" s="217" t="s">
        <v>1927</v>
      </c>
      <c r="C192" s="221">
        <v>0</v>
      </c>
      <c r="D192" s="219"/>
      <c r="E192" s="214" t="str">
        <f t="shared" si="6"/>
        <v/>
      </c>
      <c r="F192" s="215" t="str">
        <f t="shared" si="7"/>
        <v>否</v>
      </c>
      <c r="G192" s="199" t="str">
        <f t="shared" si="8"/>
        <v>项</v>
      </c>
    </row>
    <row r="193" s="197" customFormat="1" ht="38.1" hidden="1" customHeight="1" spans="1:7">
      <c r="A193" s="222">
        <v>2290808</v>
      </c>
      <c r="B193" s="217" t="s">
        <v>1928</v>
      </c>
      <c r="C193" s="221">
        <v>0</v>
      </c>
      <c r="D193" s="219"/>
      <c r="E193" s="214" t="str">
        <f t="shared" si="6"/>
        <v/>
      </c>
      <c r="F193" s="215" t="str">
        <f t="shared" si="7"/>
        <v>否</v>
      </c>
      <c r="G193" s="199" t="str">
        <f t="shared" si="8"/>
        <v>项</v>
      </c>
    </row>
    <row r="194" ht="38.1" hidden="1" customHeight="1" spans="1:7">
      <c r="A194" s="222">
        <v>2290899</v>
      </c>
      <c r="B194" s="217" t="s">
        <v>1929</v>
      </c>
      <c r="C194" s="221">
        <v>0</v>
      </c>
      <c r="D194" s="219"/>
      <c r="E194" s="214" t="str">
        <f t="shared" si="6"/>
        <v/>
      </c>
      <c r="F194" s="215" t="str">
        <f t="shared" si="7"/>
        <v>否</v>
      </c>
      <c r="G194" s="199" t="str">
        <f t="shared" si="8"/>
        <v>项</v>
      </c>
    </row>
    <row r="195" ht="38.1" hidden="1" customHeight="1" spans="1:7">
      <c r="A195" s="216">
        <v>22909</v>
      </c>
      <c r="B195" s="225" t="s">
        <v>1930</v>
      </c>
      <c r="C195" s="219"/>
      <c r="D195" s="219"/>
      <c r="E195" s="214" t="str">
        <f t="shared" si="6"/>
        <v/>
      </c>
      <c r="F195" s="215" t="str">
        <f t="shared" si="7"/>
        <v>否</v>
      </c>
      <c r="G195" s="199" t="str">
        <f t="shared" si="8"/>
        <v>款</v>
      </c>
    </row>
    <row r="196" ht="38.1" customHeight="1" spans="1:7">
      <c r="A196" s="222">
        <v>22960</v>
      </c>
      <c r="B196" s="217" t="s">
        <v>1931</v>
      </c>
      <c r="C196" s="218">
        <f>SUM(C197:C207)</f>
        <v>321</v>
      </c>
      <c r="D196" s="219">
        <f>SUM(D197:D207)</f>
        <v>1230</v>
      </c>
      <c r="E196" s="220">
        <f t="shared" ref="E196:E259" si="9">IF(C196&lt;&gt;0,D196/C196-1,"")</f>
        <v>2.832</v>
      </c>
      <c r="F196" s="215" t="str">
        <f t="shared" si="7"/>
        <v>是</v>
      </c>
      <c r="G196" s="199" t="str">
        <f t="shared" si="8"/>
        <v>款</v>
      </c>
    </row>
    <row r="197" ht="38.1" hidden="1" customHeight="1" spans="1:7">
      <c r="A197" s="226">
        <v>2296001</v>
      </c>
      <c r="B197" s="217" t="s">
        <v>1932</v>
      </c>
      <c r="C197" s="221">
        <v>0</v>
      </c>
      <c r="D197" s="219"/>
      <c r="E197" s="214" t="str">
        <f t="shared" si="9"/>
        <v/>
      </c>
      <c r="F197" s="215" t="str">
        <f t="shared" ref="F197:F260" si="10">IF(LEN(A197)=3,"是",IF(B197&lt;&gt;"",IF(SUM(C197:D197)&lt;&gt;0,"是","否"),"是"))</f>
        <v>否</v>
      </c>
      <c r="G197" s="199" t="str">
        <f t="shared" ref="G197:G260" si="11">IF(LEN(A197)=3,"类",IF(LEN(A197)=5,"款","项"))</f>
        <v>项</v>
      </c>
    </row>
    <row r="198" s="197" customFormat="1" ht="38.1" customHeight="1" spans="1:7">
      <c r="A198" s="222">
        <v>2296002</v>
      </c>
      <c r="B198" s="217" t="s">
        <v>1933</v>
      </c>
      <c r="C198" s="218">
        <v>117</v>
      </c>
      <c r="D198" s="219">
        <v>550</v>
      </c>
      <c r="E198" s="220">
        <f t="shared" si="9"/>
        <v>3.701</v>
      </c>
      <c r="F198" s="215" t="str">
        <f t="shared" si="10"/>
        <v>是</v>
      </c>
      <c r="G198" s="199" t="str">
        <f t="shared" si="11"/>
        <v>项</v>
      </c>
    </row>
    <row r="199" ht="38.1" customHeight="1" spans="1:7">
      <c r="A199" s="222">
        <v>2296003</v>
      </c>
      <c r="B199" s="217" t="s">
        <v>1934</v>
      </c>
      <c r="C199" s="218">
        <v>0</v>
      </c>
      <c r="D199" s="219">
        <v>30</v>
      </c>
      <c r="E199" s="220" t="str">
        <f t="shared" si="9"/>
        <v/>
      </c>
      <c r="F199" s="215" t="str">
        <f t="shared" si="10"/>
        <v>是</v>
      </c>
      <c r="G199" s="199" t="str">
        <f t="shared" si="11"/>
        <v>项</v>
      </c>
    </row>
    <row r="200" ht="38.1" customHeight="1" spans="1:7">
      <c r="A200" s="222">
        <v>2296004</v>
      </c>
      <c r="B200" s="217" t="s">
        <v>1935</v>
      </c>
      <c r="C200" s="218">
        <v>0</v>
      </c>
      <c r="D200" s="219">
        <v>20</v>
      </c>
      <c r="E200" s="220" t="str">
        <f t="shared" si="9"/>
        <v/>
      </c>
      <c r="F200" s="215" t="str">
        <f t="shared" si="10"/>
        <v>是</v>
      </c>
      <c r="G200" s="199" t="str">
        <f t="shared" si="11"/>
        <v>项</v>
      </c>
    </row>
    <row r="201" ht="38.1" hidden="1" customHeight="1" spans="1:7">
      <c r="A201" s="222">
        <v>2296005</v>
      </c>
      <c r="B201" s="217" t="s">
        <v>1936</v>
      </c>
      <c r="C201" s="221">
        <v>0</v>
      </c>
      <c r="D201" s="219">
        <v>0</v>
      </c>
      <c r="E201" s="214" t="str">
        <f t="shared" si="9"/>
        <v/>
      </c>
      <c r="F201" s="215" t="str">
        <f t="shared" si="10"/>
        <v>否</v>
      </c>
      <c r="G201" s="199" t="str">
        <f t="shared" si="11"/>
        <v>项</v>
      </c>
    </row>
    <row r="202" ht="38.1" customHeight="1" spans="1:7">
      <c r="A202" s="222">
        <v>2296006</v>
      </c>
      <c r="B202" s="217" t="s">
        <v>1937</v>
      </c>
      <c r="C202" s="218">
        <v>7</v>
      </c>
      <c r="D202" s="219">
        <v>180</v>
      </c>
      <c r="E202" s="220">
        <f t="shared" si="9"/>
        <v>24.714</v>
      </c>
      <c r="F202" s="215" t="str">
        <f t="shared" si="10"/>
        <v>是</v>
      </c>
      <c r="G202" s="199" t="str">
        <f t="shared" si="11"/>
        <v>项</v>
      </c>
    </row>
    <row r="203" s="197" customFormat="1" ht="38.1" hidden="1" customHeight="1" spans="1:7">
      <c r="A203" s="222">
        <v>2296010</v>
      </c>
      <c r="B203" s="217" t="s">
        <v>1938</v>
      </c>
      <c r="C203" s="221">
        <v>0</v>
      </c>
      <c r="D203" s="219">
        <v>0</v>
      </c>
      <c r="E203" s="214" t="str">
        <f t="shared" si="9"/>
        <v/>
      </c>
      <c r="F203" s="215" t="str">
        <f t="shared" si="10"/>
        <v>否</v>
      </c>
      <c r="G203" s="199" t="str">
        <f t="shared" si="11"/>
        <v>项</v>
      </c>
    </row>
    <row r="204" s="197" customFormat="1" ht="38.1" hidden="1" customHeight="1" spans="1:7">
      <c r="A204" s="222">
        <v>2296011</v>
      </c>
      <c r="B204" s="217" t="s">
        <v>1939</v>
      </c>
      <c r="C204" s="221">
        <v>0</v>
      </c>
      <c r="D204" s="219">
        <v>0</v>
      </c>
      <c r="E204" s="214" t="str">
        <f t="shared" si="9"/>
        <v/>
      </c>
      <c r="F204" s="215" t="str">
        <f t="shared" si="10"/>
        <v>否</v>
      </c>
      <c r="G204" s="199" t="str">
        <f t="shared" si="11"/>
        <v>项</v>
      </c>
    </row>
    <row r="205" s="197" customFormat="1" ht="38.1" hidden="1" customHeight="1" spans="1:7">
      <c r="A205" s="222">
        <v>2296012</v>
      </c>
      <c r="B205" s="217" t="s">
        <v>1940</v>
      </c>
      <c r="C205" s="221">
        <v>0</v>
      </c>
      <c r="D205" s="219">
        <v>0</v>
      </c>
      <c r="E205" s="214" t="str">
        <f t="shared" si="9"/>
        <v/>
      </c>
      <c r="F205" s="215" t="str">
        <f t="shared" si="10"/>
        <v>否</v>
      </c>
      <c r="G205" s="199" t="str">
        <f t="shared" si="11"/>
        <v>项</v>
      </c>
    </row>
    <row r="206" ht="38.1" customHeight="1" spans="1:7">
      <c r="A206" s="222">
        <v>2296013</v>
      </c>
      <c r="B206" s="217" t="s">
        <v>1941</v>
      </c>
      <c r="C206" s="218">
        <v>167</v>
      </c>
      <c r="D206" s="219">
        <v>90</v>
      </c>
      <c r="E206" s="220">
        <f t="shared" si="9"/>
        <v>-0.461</v>
      </c>
      <c r="F206" s="215" t="str">
        <f t="shared" si="10"/>
        <v>是</v>
      </c>
      <c r="G206" s="199" t="str">
        <f t="shared" si="11"/>
        <v>项</v>
      </c>
    </row>
    <row r="207" s="197" customFormat="1" ht="38.1" customHeight="1" spans="1:7">
      <c r="A207" s="222">
        <v>2296099</v>
      </c>
      <c r="B207" s="217" t="s">
        <v>1942</v>
      </c>
      <c r="C207" s="218">
        <v>30</v>
      </c>
      <c r="D207" s="219">
        <v>360</v>
      </c>
      <c r="E207" s="220">
        <f t="shared" si="9"/>
        <v>11</v>
      </c>
      <c r="F207" s="215" t="str">
        <f t="shared" si="10"/>
        <v>是</v>
      </c>
      <c r="G207" s="199" t="str">
        <f t="shared" si="11"/>
        <v>项</v>
      </c>
    </row>
    <row r="208" s="197" customFormat="1" ht="38.1" customHeight="1" spans="1:7">
      <c r="A208" s="223">
        <v>232</v>
      </c>
      <c r="B208" s="211" t="s">
        <v>1375</v>
      </c>
      <c r="C208" s="212">
        <f>C209</f>
        <v>2152</v>
      </c>
      <c r="D208" s="213">
        <f>D209</f>
        <v>2681</v>
      </c>
      <c r="E208" s="214">
        <f t="shared" si="9"/>
        <v>0.246</v>
      </c>
      <c r="F208" s="215" t="str">
        <f t="shared" si="10"/>
        <v>是</v>
      </c>
      <c r="G208" s="199" t="str">
        <f t="shared" si="11"/>
        <v>类</v>
      </c>
    </row>
    <row r="209" s="197" customFormat="1" ht="38.1" customHeight="1" spans="1:7">
      <c r="A209" s="216">
        <v>23204</v>
      </c>
      <c r="B209" s="217" t="s">
        <v>1943</v>
      </c>
      <c r="C209" s="218">
        <f>SUM(C210:C225)</f>
        <v>2152</v>
      </c>
      <c r="D209" s="219">
        <f>SUM(D210:D225)</f>
        <v>2681</v>
      </c>
      <c r="E209" s="220">
        <f t="shared" si="9"/>
        <v>0.246</v>
      </c>
      <c r="F209" s="215" t="str">
        <f t="shared" si="10"/>
        <v>是</v>
      </c>
      <c r="G209" s="199" t="str">
        <f t="shared" si="11"/>
        <v>款</v>
      </c>
    </row>
    <row r="210" s="197" customFormat="1" ht="38.1" hidden="1" customHeight="1" spans="1:7">
      <c r="A210" s="222">
        <v>2320401</v>
      </c>
      <c r="B210" s="217" t="s">
        <v>1944</v>
      </c>
      <c r="C210" s="221">
        <v>0</v>
      </c>
      <c r="D210" s="219"/>
      <c r="E210" s="214" t="str">
        <f t="shared" si="9"/>
        <v/>
      </c>
      <c r="F210" s="215" t="str">
        <f t="shared" si="10"/>
        <v>否</v>
      </c>
      <c r="G210" s="199" t="str">
        <f t="shared" si="11"/>
        <v>项</v>
      </c>
    </row>
    <row r="211" s="197" customFormat="1" ht="38.1" hidden="1" customHeight="1" spans="1:7">
      <c r="A211" s="222">
        <v>2320402</v>
      </c>
      <c r="B211" s="217" t="s">
        <v>1945</v>
      </c>
      <c r="C211" s="221">
        <v>0</v>
      </c>
      <c r="D211" s="219"/>
      <c r="E211" s="214" t="str">
        <f t="shared" si="9"/>
        <v/>
      </c>
      <c r="F211" s="215" t="str">
        <f t="shared" si="10"/>
        <v>否</v>
      </c>
      <c r="G211" s="199" t="str">
        <f t="shared" si="11"/>
        <v>项</v>
      </c>
    </row>
    <row r="212" s="197" customFormat="1" ht="38.1" hidden="1" customHeight="1" spans="1:7">
      <c r="A212" s="222">
        <v>2320405</v>
      </c>
      <c r="B212" s="217" t="s">
        <v>1946</v>
      </c>
      <c r="C212" s="221">
        <v>0</v>
      </c>
      <c r="D212" s="219"/>
      <c r="E212" s="214" t="str">
        <f t="shared" si="9"/>
        <v/>
      </c>
      <c r="F212" s="215" t="str">
        <f t="shared" si="10"/>
        <v>否</v>
      </c>
      <c r="G212" s="199" t="str">
        <f t="shared" si="11"/>
        <v>项</v>
      </c>
    </row>
    <row r="213" s="197" customFormat="1" ht="38.1" customHeight="1" spans="1:7">
      <c r="A213" s="222">
        <v>2320411</v>
      </c>
      <c r="B213" s="217" t="s">
        <v>1947</v>
      </c>
      <c r="C213" s="218">
        <v>1</v>
      </c>
      <c r="D213" s="219">
        <v>1</v>
      </c>
      <c r="E213" s="220">
        <f t="shared" si="9"/>
        <v>0</v>
      </c>
      <c r="F213" s="215" t="str">
        <f t="shared" si="10"/>
        <v>是</v>
      </c>
      <c r="G213" s="199" t="str">
        <f t="shared" si="11"/>
        <v>项</v>
      </c>
    </row>
    <row r="214" s="197" customFormat="1" ht="38.1" hidden="1" customHeight="1" spans="1:7">
      <c r="A214" s="222">
        <v>2320413</v>
      </c>
      <c r="B214" s="217" t="s">
        <v>1948</v>
      </c>
      <c r="C214" s="221">
        <v>0</v>
      </c>
      <c r="D214" s="219">
        <v>0</v>
      </c>
      <c r="E214" s="214" t="str">
        <f t="shared" si="9"/>
        <v/>
      </c>
      <c r="F214" s="215" t="str">
        <f t="shared" si="10"/>
        <v>否</v>
      </c>
      <c r="G214" s="199" t="str">
        <f t="shared" si="11"/>
        <v>项</v>
      </c>
    </row>
    <row r="215" ht="38.1" hidden="1" customHeight="1" spans="1:7">
      <c r="A215" s="222">
        <v>2320414</v>
      </c>
      <c r="B215" s="217" t="s">
        <v>1949</v>
      </c>
      <c r="C215" s="221">
        <v>0</v>
      </c>
      <c r="D215" s="219">
        <v>0</v>
      </c>
      <c r="E215" s="214" t="str">
        <f t="shared" si="9"/>
        <v/>
      </c>
      <c r="F215" s="215" t="str">
        <f t="shared" si="10"/>
        <v>否</v>
      </c>
      <c r="G215" s="199" t="str">
        <f t="shared" si="11"/>
        <v>项</v>
      </c>
    </row>
    <row r="216" ht="38.1" hidden="1" customHeight="1" spans="1:7">
      <c r="A216" s="222">
        <v>2320416</v>
      </c>
      <c r="B216" s="217" t="s">
        <v>1950</v>
      </c>
      <c r="C216" s="221">
        <v>0</v>
      </c>
      <c r="D216" s="219">
        <v>0</v>
      </c>
      <c r="E216" s="214" t="str">
        <f t="shared" si="9"/>
        <v/>
      </c>
      <c r="F216" s="215" t="str">
        <f t="shared" si="10"/>
        <v>否</v>
      </c>
      <c r="G216" s="199" t="str">
        <f t="shared" si="11"/>
        <v>项</v>
      </c>
    </row>
    <row r="217" ht="38.1" hidden="1" customHeight="1" spans="1:7">
      <c r="A217" s="222">
        <v>2320417</v>
      </c>
      <c r="B217" s="217" t="s">
        <v>1951</v>
      </c>
      <c r="C217" s="221">
        <v>0</v>
      </c>
      <c r="D217" s="219">
        <v>0</v>
      </c>
      <c r="E217" s="214" t="str">
        <f t="shared" si="9"/>
        <v/>
      </c>
      <c r="F217" s="215" t="str">
        <f t="shared" si="10"/>
        <v>否</v>
      </c>
      <c r="G217" s="199" t="str">
        <f t="shared" si="11"/>
        <v>项</v>
      </c>
    </row>
    <row r="218" ht="38.1" hidden="1" customHeight="1" spans="1:7">
      <c r="A218" s="222">
        <v>2320418</v>
      </c>
      <c r="B218" s="217" t="s">
        <v>1952</v>
      </c>
      <c r="C218" s="221">
        <v>0</v>
      </c>
      <c r="D218" s="219">
        <v>0</v>
      </c>
      <c r="E218" s="214" t="str">
        <f t="shared" si="9"/>
        <v/>
      </c>
      <c r="F218" s="215" t="str">
        <f t="shared" si="10"/>
        <v>否</v>
      </c>
      <c r="G218" s="199" t="str">
        <f t="shared" si="11"/>
        <v>项</v>
      </c>
    </row>
    <row r="219" ht="38.1" hidden="1" customHeight="1" spans="1:7">
      <c r="A219" s="222">
        <v>2320419</v>
      </c>
      <c r="B219" s="217" t="s">
        <v>1953</v>
      </c>
      <c r="C219" s="221">
        <v>0</v>
      </c>
      <c r="D219" s="219">
        <v>0</v>
      </c>
      <c r="E219" s="214" t="str">
        <f t="shared" si="9"/>
        <v/>
      </c>
      <c r="F219" s="215" t="str">
        <f t="shared" si="10"/>
        <v>否</v>
      </c>
      <c r="G219" s="199" t="str">
        <f t="shared" si="11"/>
        <v>项</v>
      </c>
    </row>
    <row r="220" ht="38.1" hidden="1" customHeight="1" spans="1:7">
      <c r="A220" s="222">
        <v>2320420</v>
      </c>
      <c r="B220" s="217" t="s">
        <v>1954</v>
      </c>
      <c r="C220" s="221">
        <v>0</v>
      </c>
      <c r="D220" s="219">
        <v>0</v>
      </c>
      <c r="E220" s="214" t="str">
        <f t="shared" si="9"/>
        <v/>
      </c>
      <c r="F220" s="215" t="str">
        <f t="shared" si="10"/>
        <v>否</v>
      </c>
      <c r="G220" s="199" t="str">
        <f t="shared" si="11"/>
        <v>项</v>
      </c>
    </row>
    <row r="221" ht="38.1" hidden="1" customHeight="1" spans="1:7">
      <c r="A221" s="222">
        <v>2320431</v>
      </c>
      <c r="B221" s="217" t="s">
        <v>1955</v>
      </c>
      <c r="C221" s="221">
        <v>0</v>
      </c>
      <c r="D221" s="219">
        <v>0</v>
      </c>
      <c r="E221" s="214" t="str">
        <f t="shared" si="9"/>
        <v/>
      </c>
      <c r="F221" s="215" t="str">
        <f t="shared" si="10"/>
        <v>否</v>
      </c>
      <c r="G221" s="199" t="str">
        <f t="shared" si="11"/>
        <v>项</v>
      </c>
    </row>
    <row r="222" s="197" customFormat="1" ht="38.1" customHeight="1" spans="1:7">
      <c r="A222" s="222">
        <v>2320432</v>
      </c>
      <c r="B222" s="217" t="s">
        <v>1956</v>
      </c>
      <c r="C222" s="218">
        <v>1131</v>
      </c>
      <c r="D222" s="219">
        <v>0</v>
      </c>
      <c r="E222" s="220">
        <f t="shared" si="9"/>
        <v>-1</v>
      </c>
      <c r="F222" s="215" t="str">
        <f t="shared" si="10"/>
        <v>是</v>
      </c>
      <c r="G222" s="199" t="str">
        <f t="shared" si="11"/>
        <v>项</v>
      </c>
    </row>
    <row r="223" s="197" customFormat="1" ht="38.1" customHeight="1" spans="1:7">
      <c r="A223" s="222">
        <v>2320433</v>
      </c>
      <c r="B223" s="217" t="s">
        <v>1957</v>
      </c>
      <c r="C223" s="218">
        <v>679</v>
      </c>
      <c r="D223" s="219">
        <v>680</v>
      </c>
      <c r="E223" s="220">
        <f t="shared" si="9"/>
        <v>0.001</v>
      </c>
      <c r="F223" s="215" t="str">
        <f t="shared" si="10"/>
        <v>是</v>
      </c>
      <c r="G223" s="199" t="str">
        <f t="shared" si="11"/>
        <v>项</v>
      </c>
    </row>
    <row r="224" s="197" customFormat="1" ht="38.1" customHeight="1" spans="1:7">
      <c r="A224" s="222">
        <v>2320498</v>
      </c>
      <c r="B224" s="217" t="s">
        <v>1958</v>
      </c>
      <c r="C224" s="218">
        <v>341</v>
      </c>
      <c r="D224" s="219">
        <v>2000</v>
      </c>
      <c r="E224" s="220">
        <f t="shared" si="9"/>
        <v>4.865</v>
      </c>
      <c r="F224" s="215" t="str">
        <f t="shared" si="10"/>
        <v>是</v>
      </c>
      <c r="G224" s="199" t="str">
        <f t="shared" si="11"/>
        <v>项</v>
      </c>
    </row>
    <row r="225" ht="38.1" hidden="1" customHeight="1" spans="1:7">
      <c r="A225" s="222">
        <v>2320499</v>
      </c>
      <c r="B225" s="217" t="s">
        <v>1959</v>
      </c>
      <c r="C225" s="221">
        <v>0</v>
      </c>
      <c r="D225" s="219">
        <v>0</v>
      </c>
      <c r="E225" s="214" t="str">
        <f t="shared" si="9"/>
        <v/>
      </c>
      <c r="F225" s="215" t="str">
        <f t="shared" si="10"/>
        <v>否</v>
      </c>
      <c r="G225" s="199" t="str">
        <f t="shared" si="11"/>
        <v>项</v>
      </c>
    </row>
    <row r="226" s="197" customFormat="1" ht="38.1" customHeight="1" spans="1:7">
      <c r="A226" s="223">
        <v>233</v>
      </c>
      <c r="B226" s="211" t="s">
        <v>1393</v>
      </c>
      <c r="C226" s="212">
        <f>C227</f>
        <v>50</v>
      </c>
      <c r="D226" s="213">
        <f>D227</f>
        <v>50</v>
      </c>
      <c r="E226" s="214">
        <f t="shared" si="9"/>
        <v>0</v>
      </c>
      <c r="F226" s="215" t="str">
        <f t="shared" si="10"/>
        <v>是</v>
      </c>
      <c r="G226" s="199" t="str">
        <f t="shared" si="11"/>
        <v>类</v>
      </c>
    </row>
    <row r="227" s="197" customFormat="1" ht="38.1" customHeight="1" spans="1:7">
      <c r="A227" s="226">
        <v>23304</v>
      </c>
      <c r="B227" s="217" t="s">
        <v>1960</v>
      </c>
      <c r="C227" s="218">
        <f>SUM(C228:C243)</f>
        <v>50</v>
      </c>
      <c r="D227" s="219">
        <f>SUM(D228:D243)</f>
        <v>50</v>
      </c>
      <c r="E227" s="214">
        <f t="shared" si="9"/>
        <v>0</v>
      </c>
      <c r="F227" s="215" t="str">
        <f t="shared" si="10"/>
        <v>是</v>
      </c>
      <c r="G227" s="199" t="str">
        <f t="shared" si="11"/>
        <v>款</v>
      </c>
    </row>
    <row r="228" ht="38.1" hidden="1" customHeight="1" spans="1:7">
      <c r="A228" s="222">
        <v>2330401</v>
      </c>
      <c r="B228" s="217" t="s">
        <v>1961</v>
      </c>
      <c r="C228" s="221">
        <v>0</v>
      </c>
      <c r="D228" s="219"/>
      <c r="E228" s="214" t="str">
        <f t="shared" si="9"/>
        <v/>
      </c>
      <c r="F228" s="215" t="str">
        <f t="shared" si="10"/>
        <v>否</v>
      </c>
      <c r="G228" s="199" t="str">
        <f t="shared" si="11"/>
        <v>项</v>
      </c>
    </row>
    <row r="229" s="197" customFormat="1" ht="38.1" hidden="1" customHeight="1" spans="1:7">
      <c r="A229" s="222">
        <v>2330402</v>
      </c>
      <c r="B229" s="227" t="s">
        <v>1962</v>
      </c>
      <c r="C229" s="221">
        <v>0</v>
      </c>
      <c r="D229" s="219"/>
      <c r="E229" s="214" t="str">
        <f t="shared" si="9"/>
        <v/>
      </c>
      <c r="F229" s="215" t="str">
        <f t="shared" si="10"/>
        <v>否</v>
      </c>
      <c r="G229" s="199" t="str">
        <f t="shared" si="11"/>
        <v>项</v>
      </c>
    </row>
    <row r="230" ht="38.1" hidden="1" customHeight="1" spans="1:7">
      <c r="A230" s="222">
        <v>2330405</v>
      </c>
      <c r="B230" s="217" t="s">
        <v>1963</v>
      </c>
      <c r="C230" s="221">
        <v>0</v>
      </c>
      <c r="D230" s="219"/>
      <c r="E230" s="214" t="str">
        <f t="shared" si="9"/>
        <v/>
      </c>
      <c r="F230" s="215" t="str">
        <f t="shared" si="10"/>
        <v>否</v>
      </c>
      <c r="G230" s="199" t="str">
        <f t="shared" si="11"/>
        <v>项</v>
      </c>
    </row>
    <row r="231" s="197" customFormat="1" ht="38.1" hidden="1" customHeight="1" spans="1:7">
      <c r="A231" s="222">
        <v>2330411</v>
      </c>
      <c r="B231" s="217" t="s">
        <v>1964</v>
      </c>
      <c r="C231" s="221">
        <v>0</v>
      </c>
      <c r="D231" s="219"/>
      <c r="E231" s="214" t="str">
        <f t="shared" si="9"/>
        <v/>
      </c>
      <c r="F231" s="215" t="str">
        <f t="shared" si="10"/>
        <v>否</v>
      </c>
      <c r="G231" s="199" t="str">
        <f t="shared" si="11"/>
        <v>项</v>
      </c>
    </row>
    <row r="232" s="197" customFormat="1" ht="38.1" hidden="1" customHeight="1" spans="1:7">
      <c r="A232" s="222">
        <v>2330413</v>
      </c>
      <c r="B232" s="217" t="s">
        <v>1965</v>
      </c>
      <c r="C232" s="221">
        <v>0</v>
      </c>
      <c r="D232" s="219"/>
      <c r="E232" s="214" t="str">
        <f t="shared" si="9"/>
        <v/>
      </c>
      <c r="F232" s="215" t="str">
        <f t="shared" si="10"/>
        <v>否</v>
      </c>
      <c r="G232" s="199" t="str">
        <f t="shared" si="11"/>
        <v>项</v>
      </c>
    </row>
    <row r="233" ht="38.1" hidden="1" customHeight="1" spans="1:7">
      <c r="A233" s="222">
        <v>2330414</v>
      </c>
      <c r="B233" s="217" t="s">
        <v>1966</v>
      </c>
      <c r="C233" s="221">
        <v>0</v>
      </c>
      <c r="D233" s="219"/>
      <c r="E233" s="214" t="str">
        <f t="shared" si="9"/>
        <v/>
      </c>
      <c r="F233" s="215" t="str">
        <f t="shared" si="10"/>
        <v>否</v>
      </c>
      <c r="G233" s="199" t="str">
        <f t="shared" si="11"/>
        <v>项</v>
      </c>
    </row>
    <row r="234" ht="38.1" hidden="1" customHeight="1" spans="1:7">
      <c r="A234" s="222">
        <v>2330416</v>
      </c>
      <c r="B234" s="217" t="s">
        <v>1967</v>
      </c>
      <c r="C234" s="221">
        <v>0</v>
      </c>
      <c r="D234" s="219"/>
      <c r="E234" s="214" t="str">
        <f t="shared" si="9"/>
        <v/>
      </c>
      <c r="F234" s="215" t="str">
        <f t="shared" si="10"/>
        <v>否</v>
      </c>
      <c r="G234" s="199" t="str">
        <f t="shared" si="11"/>
        <v>项</v>
      </c>
    </row>
    <row r="235" ht="38.1" hidden="1" customHeight="1" spans="1:7">
      <c r="A235" s="222">
        <v>2330417</v>
      </c>
      <c r="B235" s="217" t="s">
        <v>1968</v>
      </c>
      <c r="C235" s="221">
        <v>0</v>
      </c>
      <c r="D235" s="219"/>
      <c r="E235" s="214" t="str">
        <f t="shared" si="9"/>
        <v/>
      </c>
      <c r="F235" s="215" t="str">
        <f t="shared" si="10"/>
        <v>否</v>
      </c>
      <c r="G235" s="199" t="str">
        <f t="shared" si="11"/>
        <v>项</v>
      </c>
    </row>
    <row r="236" ht="38.1" hidden="1" customHeight="1" spans="1:7">
      <c r="A236" s="222">
        <v>2330418</v>
      </c>
      <c r="B236" s="217" t="s">
        <v>1969</v>
      </c>
      <c r="C236" s="221">
        <v>0</v>
      </c>
      <c r="D236" s="219"/>
      <c r="E236" s="214" t="str">
        <f t="shared" si="9"/>
        <v/>
      </c>
      <c r="F236" s="215" t="str">
        <f t="shared" si="10"/>
        <v>否</v>
      </c>
      <c r="G236" s="199" t="str">
        <f t="shared" si="11"/>
        <v>项</v>
      </c>
    </row>
    <row r="237" ht="38.1" hidden="1" customHeight="1" spans="1:7">
      <c r="A237" s="222">
        <v>2330419</v>
      </c>
      <c r="B237" s="217" t="s">
        <v>1970</v>
      </c>
      <c r="C237" s="221">
        <v>0</v>
      </c>
      <c r="D237" s="219"/>
      <c r="E237" s="214" t="str">
        <f t="shared" si="9"/>
        <v/>
      </c>
      <c r="F237" s="215" t="str">
        <f t="shared" si="10"/>
        <v>否</v>
      </c>
      <c r="G237" s="199" t="str">
        <f t="shared" si="11"/>
        <v>项</v>
      </c>
    </row>
    <row r="238" ht="38.1" hidden="1" customHeight="1" spans="1:7">
      <c r="A238" s="222">
        <v>2330420</v>
      </c>
      <c r="B238" s="217" t="s">
        <v>1971</v>
      </c>
      <c r="C238" s="221">
        <v>0</v>
      </c>
      <c r="D238" s="219"/>
      <c r="E238" s="214" t="str">
        <f t="shared" si="9"/>
        <v/>
      </c>
      <c r="F238" s="215" t="str">
        <f t="shared" si="10"/>
        <v>否</v>
      </c>
      <c r="G238" s="199" t="str">
        <f t="shared" si="11"/>
        <v>项</v>
      </c>
    </row>
    <row r="239" ht="38.1" hidden="1" customHeight="1" spans="1:7">
      <c r="A239" s="222">
        <v>2330431</v>
      </c>
      <c r="B239" s="217" t="s">
        <v>1972</v>
      </c>
      <c r="C239" s="221">
        <v>0</v>
      </c>
      <c r="D239" s="219"/>
      <c r="E239" s="214" t="str">
        <f t="shared" si="9"/>
        <v/>
      </c>
      <c r="F239" s="215" t="str">
        <f t="shared" si="10"/>
        <v>否</v>
      </c>
      <c r="G239" s="199" t="str">
        <f t="shared" si="11"/>
        <v>项</v>
      </c>
    </row>
    <row r="240" ht="38.1" hidden="1" customHeight="1" spans="1:7">
      <c r="A240" s="222">
        <v>2330432</v>
      </c>
      <c r="B240" s="217" t="s">
        <v>1973</v>
      </c>
      <c r="C240" s="221">
        <v>0</v>
      </c>
      <c r="D240" s="219"/>
      <c r="E240" s="214" t="str">
        <f t="shared" si="9"/>
        <v/>
      </c>
      <c r="F240" s="215" t="str">
        <f t="shared" si="10"/>
        <v>否</v>
      </c>
      <c r="G240" s="199" t="str">
        <f t="shared" si="11"/>
        <v>项</v>
      </c>
    </row>
    <row r="241" s="197" customFormat="1" ht="38.1" hidden="1" customHeight="1" spans="1:7">
      <c r="A241" s="222">
        <v>2330433</v>
      </c>
      <c r="B241" s="217" t="s">
        <v>1974</v>
      </c>
      <c r="C241" s="221">
        <v>0</v>
      </c>
      <c r="D241" s="219"/>
      <c r="E241" s="214" t="str">
        <f t="shared" si="9"/>
        <v/>
      </c>
      <c r="F241" s="215" t="str">
        <f t="shared" si="10"/>
        <v>否</v>
      </c>
      <c r="G241" s="199" t="str">
        <f t="shared" si="11"/>
        <v>项</v>
      </c>
    </row>
    <row r="242" ht="38.1" customHeight="1" spans="1:7">
      <c r="A242" s="222">
        <v>2330498</v>
      </c>
      <c r="B242" s="217" t="s">
        <v>1975</v>
      </c>
      <c r="C242" s="218">
        <v>50</v>
      </c>
      <c r="D242" s="219">
        <v>50</v>
      </c>
      <c r="E242" s="214">
        <f t="shared" si="9"/>
        <v>0</v>
      </c>
      <c r="F242" s="215" t="str">
        <f t="shared" si="10"/>
        <v>是</v>
      </c>
      <c r="G242" s="199" t="str">
        <f t="shared" si="11"/>
        <v>项</v>
      </c>
    </row>
    <row r="243" ht="38.1" hidden="1" customHeight="1" spans="1:7">
      <c r="A243" s="222">
        <v>2330499</v>
      </c>
      <c r="B243" s="217" t="s">
        <v>1976</v>
      </c>
      <c r="C243" s="221">
        <v>0</v>
      </c>
      <c r="D243" s="219"/>
      <c r="E243" s="214" t="str">
        <f t="shared" si="9"/>
        <v/>
      </c>
      <c r="F243" s="215" t="str">
        <f t="shared" si="10"/>
        <v>否</v>
      </c>
      <c r="G243" s="199" t="str">
        <f t="shared" si="11"/>
        <v>项</v>
      </c>
    </row>
    <row r="244" ht="38.1" customHeight="1" spans="1:7">
      <c r="A244" s="228">
        <v>234</v>
      </c>
      <c r="B244" s="211" t="s">
        <v>1411</v>
      </c>
      <c r="C244" s="218">
        <f>C245+C258</f>
        <v>0</v>
      </c>
      <c r="D244" s="219">
        <f>D245+D258</f>
        <v>0</v>
      </c>
      <c r="E244" s="214" t="str">
        <f t="shared" si="9"/>
        <v/>
      </c>
      <c r="F244" s="215" t="str">
        <f t="shared" si="10"/>
        <v>是</v>
      </c>
      <c r="G244" s="199" t="str">
        <f t="shared" si="11"/>
        <v>类</v>
      </c>
    </row>
    <row r="245" ht="38.1" hidden="1" customHeight="1" spans="1:7">
      <c r="A245" s="229">
        <v>23401</v>
      </c>
      <c r="B245" s="217" t="s">
        <v>1977</v>
      </c>
      <c r="C245" s="219">
        <f>SUM(C246:C257)</f>
        <v>0</v>
      </c>
      <c r="D245" s="219">
        <f>SUM(D246:D257)</f>
        <v>0</v>
      </c>
      <c r="E245" s="214" t="str">
        <f t="shared" si="9"/>
        <v/>
      </c>
      <c r="F245" s="215" t="str">
        <f t="shared" si="10"/>
        <v>否</v>
      </c>
      <c r="G245" s="199" t="str">
        <f t="shared" si="11"/>
        <v>款</v>
      </c>
    </row>
    <row r="246" ht="38.1" hidden="1" customHeight="1" spans="1:7">
      <c r="A246" s="229">
        <v>2340101</v>
      </c>
      <c r="B246" s="217" t="s">
        <v>1978</v>
      </c>
      <c r="C246" s="221">
        <v>0</v>
      </c>
      <c r="D246" s="219"/>
      <c r="E246" s="214" t="str">
        <f t="shared" si="9"/>
        <v/>
      </c>
      <c r="F246" s="215" t="str">
        <f t="shared" si="10"/>
        <v>否</v>
      </c>
      <c r="G246" s="199" t="str">
        <f t="shared" si="11"/>
        <v>项</v>
      </c>
    </row>
    <row r="247" ht="38.1" hidden="1" customHeight="1" spans="1:7">
      <c r="A247" s="229">
        <v>2340102</v>
      </c>
      <c r="B247" s="217" t="s">
        <v>1979</v>
      </c>
      <c r="C247" s="221">
        <v>0</v>
      </c>
      <c r="D247" s="219"/>
      <c r="E247" s="214" t="str">
        <f t="shared" si="9"/>
        <v/>
      </c>
      <c r="F247" s="215" t="str">
        <f t="shared" si="10"/>
        <v>否</v>
      </c>
      <c r="G247" s="199" t="str">
        <f t="shared" si="11"/>
        <v>项</v>
      </c>
    </row>
    <row r="248" ht="38.1" hidden="1" customHeight="1" spans="1:7">
      <c r="A248" s="229">
        <v>2340103</v>
      </c>
      <c r="B248" s="217" t="s">
        <v>1980</v>
      </c>
      <c r="C248" s="221">
        <v>0</v>
      </c>
      <c r="D248" s="219"/>
      <c r="E248" s="214" t="str">
        <f t="shared" si="9"/>
        <v/>
      </c>
      <c r="F248" s="215" t="str">
        <f t="shared" si="10"/>
        <v>否</v>
      </c>
      <c r="G248" s="199" t="str">
        <f t="shared" si="11"/>
        <v>项</v>
      </c>
    </row>
    <row r="249" ht="38.1" hidden="1" customHeight="1" spans="1:7">
      <c r="A249" s="229">
        <v>2340104</v>
      </c>
      <c r="B249" s="217" t="s">
        <v>1981</v>
      </c>
      <c r="C249" s="221">
        <v>0</v>
      </c>
      <c r="D249" s="219"/>
      <c r="E249" s="214" t="str">
        <f t="shared" si="9"/>
        <v/>
      </c>
      <c r="F249" s="215" t="str">
        <f t="shared" si="10"/>
        <v>否</v>
      </c>
      <c r="G249" s="199" t="str">
        <f t="shared" si="11"/>
        <v>项</v>
      </c>
    </row>
    <row r="250" ht="38.1" hidden="1" customHeight="1" spans="1:7">
      <c r="A250" s="229">
        <v>2340105</v>
      </c>
      <c r="B250" s="217" t="s">
        <v>1982</v>
      </c>
      <c r="C250" s="221">
        <v>0</v>
      </c>
      <c r="D250" s="219"/>
      <c r="E250" s="214" t="str">
        <f t="shared" si="9"/>
        <v/>
      </c>
      <c r="F250" s="215" t="str">
        <f t="shared" si="10"/>
        <v>否</v>
      </c>
      <c r="G250" s="199" t="str">
        <f t="shared" si="11"/>
        <v>项</v>
      </c>
    </row>
    <row r="251" ht="38.1" hidden="1" customHeight="1" spans="1:7">
      <c r="A251" s="229">
        <v>2340106</v>
      </c>
      <c r="B251" s="217" t="s">
        <v>1983</v>
      </c>
      <c r="C251" s="221">
        <v>0</v>
      </c>
      <c r="D251" s="219"/>
      <c r="E251" s="214" t="str">
        <f t="shared" si="9"/>
        <v/>
      </c>
      <c r="F251" s="215" t="str">
        <f t="shared" si="10"/>
        <v>否</v>
      </c>
      <c r="G251" s="199" t="str">
        <f t="shared" si="11"/>
        <v>项</v>
      </c>
    </row>
    <row r="252" ht="38.1" hidden="1" customHeight="1" spans="1:7">
      <c r="A252" s="229">
        <v>2340107</v>
      </c>
      <c r="B252" s="217" t="s">
        <v>1984</v>
      </c>
      <c r="C252" s="221">
        <v>0</v>
      </c>
      <c r="D252" s="219"/>
      <c r="E252" s="214" t="str">
        <f t="shared" si="9"/>
        <v/>
      </c>
      <c r="F252" s="215" t="str">
        <f t="shared" si="10"/>
        <v>否</v>
      </c>
      <c r="G252" s="199" t="str">
        <f t="shared" si="11"/>
        <v>项</v>
      </c>
    </row>
    <row r="253" ht="38.1" hidden="1" customHeight="1" spans="1:7">
      <c r="A253" s="229">
        <v>2340108</v>
      </c>
      <c r="B253" s="217" t="s">
        <v>1985</v>
      </c>
      <c r="C253" s="221">
        <v>0</v>
      </c>
      <c r="D253" s="219"/>
      <c r="E253" s="214" t="str">
        <f t="shared" si="9"/>
        <v/>
      </c>
      <c r="F253" s="215" t="str">
        <f t="shared" si="10"/>
        <v>否</v>
      </c>
      <c r="G253" s="199" t="str">
        <f t="shared" si="11"/>
        <v>项</v>
      </c>
    </row>
    <row r="254" ht="38.1" hidden="1" customHeight="1" spans="1:7">
      <c r="A254" s="229">
        <v>2340109</v>
      </c>
      <c r="B254" s="217" t="s">
        <v>1986</v>
      </c>
      <c r="C254" s="221">
        <v>0</v>
      </c>
      <c r="D254" s="219"/>
      <c r="E254" s="214" t="str">
        <f t="shared" si="9"/>
        <v/>
      </c>
      <c r="F254" s="215" t="str">
        <f t="shared" si="10"/>
        <v>否</v>
      </c>
      <c r="G254" s="199" t="str">
        <f t="shared" si="11"/>
        <v>项</v>
      </c>
    </row>
    <row r="255" ht="38.1" hidden="1" customHeight="1" spans="1:7">
      <c r="A255" s="229">
        <v>2340110</v>
      </c>
      <c r="B255" s="217" t="s">
        <v>1987</v>
      </c>
      <c r="C255" s="221">
        <v>0</v>
      </c>
      <c r="D255" s="219"/>
      <c r="E255" s="214" t="str">
        <f t="shared" si="9"/>
        <v/>
      </c>
      <c r="F255" s="215" t="str">
        <f t="shared" si="10"/>
        <v>否</v>
      </c>
      <c r="G255" s="199" t="str">
        <f t="shared" si="11"/>
        <v>项</v>
      </c>
    </row>
    <row r="256" ht="38.1" hidden="1" customHeight="1" spans="1:7">
      <c r="A256" s="229">
        <v>2340111</v>
      </c>
      <c r="B256" s="217" t="s">
        <v>1988</v>
      </c>
      <c r="C256" s="221">
        <v>0</v>
      </c>
      <c r="D256" s="219"/>
      <c r="E256" s="214" t="str">
        <f t="shared" si="9"/>
        <v/>
      </c>
      <c r="F256" s="215" t="str">
        <f t="shared" si="10"/>
        <v>否</v>
      </c>
      <c r="G256" s="199" t="str">
        <f t="shared" si="11"/>
        <v>项</v>
      </c>
    </row>
    <row r="257" ht="38.1" hidden="1" customHeight="1" spans="1:7">
      <c r="A257" s="229">
        <v>2340199</v>
      </c>
      <c r="B257" s="217" t="s">
        <v>1989</v>
      </c>
      <c r="C257" s="221">
        <v>0</v>
      </c>
      <c r="D257" s="219"/>
      <c r="E257" s="214" t="str">
        <f t="shared" si="9"/>
        <v/>
      </c>
      <c r="F257" s="215" t="str">
        <f t="shared" si="10"/>
        <v>否</v>
      </c>
      <c r="G257" s="199" t="str">
        <f t="shared" si="11"/>
        <v>项</v>
      </c>
    </row>
    <row r="258" ht="38.1" hidden="1" customHeight="1" spans="1:7">
      <c r="A258" s="229">
        <v>23402</v>
      </c>
      <c r="B258" s="217" t="s">
        <v>1990</v>
      </c>
      <c r="C258" s="219">
        <f>SUM(C259:C264)</f>
        <v>0</v>
      </c>
      <c r="D258" s="219">
        <f>SUM(D259:D264)</f>
        <v>0</v>
      </c>
      <c r="E258" s="214" t="str">
        <f t="shared" si="9"/>
        <v/>
      </c>
      <c r="F258" s="215" t="str">
        <f t="shared" si="10"/>
        <v>否</v>
      </c>
      <c r="G258" s="199" t="str">
        <f t="shared" si="11"/>
        <v>款</v>
      </c>
    </row>
    <row r="259" ht="38.1" hidden="1" customHeight="1" spans="1:7">
      <c r="A259" s="229">
        <v>2340201</v>
      </c>
      <c r="B259" s="217" t="s">
        <v>1991</v>
      </c>
      <c r="C259" s="221">
        <v>0</v>
      </c>
      <c r="D259" s="219"/>
      <c r="E259" s="214" t="str">
        <f t="shared" si="9"/>
        <v/>
      </c>
      <c r="F259" s="215" t="str">
        <f t="shared" si="10"/>
        <v>否</v>
      </c>
      <c r="G259" s="199" t="str">
        <f t="shared" si="11"/>
        <v>项</v>
      </c>
    </row>
    <row r="260" ht="38.1" hidden="1" customHeight="1" spans="1:7">
      <c r="A260" s="229">
        <v>2340202</v>
      </c>
      <c r="B260" s="217" t="s">
        <v>1992</v>
      </c>
      <c r="C260" s="221">
        <v>0</v>
      </c>
      <c r="D260" s="219"/>
      <c r="E260" s="214" t="str">
        <f t="shared" ref="E260:E264" si="12">IF(C260&lt;&gt;0,D260/C260-1,"")</f>
        <v/>
      </c>
      <c r="F260" s="215" t="str">
        <f t="shared" si="10"/>
        <v>否</v>
      </c>
      <c r="G260" s="199" t="str">
        <f t="shared" si="11"/>
        <v>项</v>
      </c>
    </row>
    <row r="261" ht="38.1" hidden="1" customHeight="1" spans="1:7">
      <c r="A261" s="229">
        <v>2340203</v>
      </c>
      <c r="B261" s="217" t="s">
        <v>1993</v>
      </c>
      <c r="C261" s="221">
        <v>0</v>
      </c>
      <c r="D261" s="219"/>
      <c r="E261" s="214" t="str">
        <f t="shared" si="12"/>
        <v/>
      </c>
      <c r="F261" s="215" t="str">
        <f t="shared" ref="F261:F275" si="13">IF(LEN(A261)=3,"是",IF(B261&lt;&gt;"",IF(SUM(C261:D261)&lt;&gt;0,"是","否"),"是"))</f>
        <v>否</v>
      </c>
      <c r="G261" s="199" t="str">
        <f t="shared" ref="G261:G264" si="14">IF(LEN(A261)=3,"类",IF(LEN(A261)=5,"款","项"))</f>
        <v>项</v>
      </c>
    </row>
    <row r="262" ht="38.1" hidden="1" customHeight="1" spans="1:7">
      <c r="A262" s="229">
        <v>2340204</v>
      </c>
      <c r="B262" s="217" t="s">
        <v>1994</v>
      </c>
      <c r="C262" s="221">
        <v>0</v>
      </c>
      <c r="D262" s="219"/>
      <c r="E262" s="214" t="str">
        <f t="shared" si="12"/>
        <v/>
      </c>
      <c r="F262" s="215" t="str">
        <f t="shared" si="13"/>
        <v>否</v>
      </c>
      <c r="G262" s="199" t="str">
        <f t="shared" si="14"/>
        <v>项</v>
      </c>
    </row>
    <row r="263" ht="38.1" hidden="1" customHeight="1" spans="1:7">
      <c r="A263" s="229">
        <v>2340205</v>
      </c>
      <c r="B263" s="217" t="s">
        <v>1995</v>
      </c>
      <c r="C263" s="221">
        <v>0</v>
      </c>
      <c r="D263" s="219"/>
      <c r="E263" s="214" t="str">
        <f t="shared" si="12"/>
        <v/>
      </c>
      <c r="F263" s="215" t="str">
        <f t="shared" si="13"/>
        <v>否</v>
      </c>
      <c r="G263" s="199" t="str">
        <f t="shared" si="14"/>
        <v>项</v>
      </c>
    </row>
    <row r="264" ht="38.1" hidden="1" customHeight="1" spans="1:7">
      <c r="A264" s="229">
        <v>2340299</v>
      </c>
      <c r="B264" s="217" t="s">
        <v>1996</v>
      </c>
      <c r="C264" s="221">
        <v>0</v>
      </c>
      <c r="D264" s="219"/>
      <c r="E264" s="214" t="str">
        <f t="shared" si="12"/>
        <v/>
      </c>
      <c r="F264" s="215" t="str">
        <f t="shared" si="13"/>
        <v>否</v>
      </c>
      <c r="G264" s="199" t="str">
        <f t="shared" si="14"/>
        <v>项</v>
      </c>
    </row>
    <row r="265" ht="38.1" customHeight="1" spans="1:6">
      <c r="A265" s="210"/>
      <c r="B265" s="211"/>
      <c r="C265" s="218"/>
      <c r="D265" s="219"/>
      <c r="E265" s="230"/>
      <c r="F265" s="215" t="str">
        <f t="shared" si="13"/>
        <v>是</v>
      </c>
    </row>
    <row r="266" ht="38.1" customHeight="1" spans="1:6">
      <c r="A266" s="231"/>
      <c r="B266" s="232" t="s">
        <v>1432</v>
      </c>
      <c r="C266" s="212">
        <f>SUM(C4,C20,C32,C43,C101,C125,C177,C181,C208,C226,C244)</f>
        <v>44759</v>
      </c>
      <c r="D266" s="213">
        <f>SUM(D4,D20,D32,D43,D101,D125,D177,D181,D208,D226,D244)</f>
        <v>79431</v>
      </c>
      <c r="E266" s="214">
        <f t="shared" ref="E266:E275" si="15">IF(C266&lt;&gt;0,D266/C266-1,"")</f>
        <v>0.775</v>
      </c>
      <c r="F266" s="215" t="str">
        <f t="shared" si="13"/>
        <v>是</v>
      </c>
    </row>
    <row r="267" ht="38.1" customHeight="1" spans="1:6">
      <c r="A267" s="233" t="s">
        <v>1433</v>
      </c>
      <c r="B267" s="234" t="s">
        <v>127</v>
      </c>
      <c r="C267" s="218">
        <f>SUM(C268,C271,C272,C273)</f>
        <v>13622</v>
      </c>
      <c r="D267" s="219">
        <f>SUM(D268,D271,D272,D273)</f>
        <v>5901</v>
      </c>
      <c r="E267" s="220">
        <f t="shared" si="15"/>
        <v>-0.567</v>
      </c>
      <c r="F267" s="215" t="str">
        <f t="shared" si="13"/>
        <v>是</v>
      </c>
    </row>
    <row r="268" ht="38.1" hidden="1" customHeight="1" spans="1:6">
      <c r="A268" s="233" t="s">
        <v>1434</v>
      </c>
      <c r="B268" s="235" t="s">
        <v>1435</v>
      </c>
      <c r="C268" s="219">
        <f>SUM(C269,C270)</f>
        <v>0</v>
      </c>
      <c r="D268" s="219">
        <f>SUM(D269,D270)</f>
        <v>0</v>
      </c>
      <c r="E268" s="214" t="str">
        <f t="shared" si="15"/>
        <v/>
      </c>
      <c r="F268" s="215" t="str">
        <f t="shared" si="13"/>
        <v>否</v>
      </c>
    </row>
    <row r="269" ht="38.1" hidden="1" customHeight="1" spans="1:7">
      <c r="A269" s="236" t="s">
        <v>1997</v>
      </c>
      <c r="B269" s="237" t="s">
        <v>1998</v>
      </c>
      <c r="C269" s="219"/>
      <c r="D269" s="219"/>
      <c r="E269" s="214" t="str">
        <f t="shared" si="15"/>
        <v/>
      </c>
      <c r="F269" s="215" t="str">
        <f t="shared" si="13"/>
        <v>否</v>
      </c>
      <c r="G269" s="197"/>
    </row>
    <row r="270" ht="38.1" hidden="1" customHeight="1" spans="1:7">
      <c r="A270" s="236" t="s">
        <v>1436</v>
      </c>
      <c r="B270" s="238" t="s">
        <v>1437</v>
      </c>
      <c r="C270" s="219"/>
      <c r="D270" s="219"/>
      <c r="E270" s="214" t="str">
        <f t="shared" si="15"/>
        <v/>
      </c>
      <c r="F270" s="215" t="str">
        <f t="shared" si="13"/>
        <v>否</v>
      </c>
      <c r="G270" s="197"/>
    </row>
    <row r="271" ht="38.1" hidden="1" customHeight="1" spans="1:7">
      <c r="A271" s="236" t="s">
        <v>1456</v>
      </c>
      <c r="B271" s="238" t="s">
        <v>1999</v>
      </c>
      <c r="C271" s="219"/>
      <c r="D271" s="219"/>
      <c r="E271" s="214" t="str">
        <f t="shared" si="15"/>
        <v/>
      </c>
      <c r="F271" s="215" t="str">
        <f t="shared" si="13"/>
        <v>否</v>
      </c>
      <c r="G271" s="197"/>
    </row>
    <row r="272" ht="38.1" customHeight="1" spans="1:6">
      <c r="A272" s="239" t="s">
        <v>1458</v>
      </c>
      <c r="B272" s="237" t="s">
        <v>1459</v>
      </c>
      <c r="C272" s="218">
        <v>4200</v>
      </c>
      <c r="D272" s="219">
        <v>2700</v>
      </c>
      <c r="E272" s="220">
        <f t="shared" si="15"/>
        <v>-0.357</v>
      </c>
      <c r="F272" s="215" t="str">
        <f t="shared" si="13"/>
        <v>是</v>
      </c>
    </row>
    <row r="273" ht="38.1" customHeight="1" spans="1:6">
      <c r="A273" s="239" t="s">
        <v>1460</v>
      </c>
      <c r="B273" s="237" t="s">
        <v>1461</v>
      </c>
      <c r="C273" s="240">
        <v>9422</v>
      </c>
      <c r="D273" s="219">
        <v>3201</v>
      </c>
      <c r="E273" s="220">
        <f t="shared" si="15"/>
        <v>-0.66</v>
      </c>
      <c r="F273" s="215" t="str">
        <f t="shared" si="13"/>
        <v>是</v>
      </c>
    </row>
    <row r="274" ht="38.1" customHeight="1" spans="1:6">
      <c r="A274" s="239" t="s">
        <v>1462</v>
      </c>
      <c r="B274" s="241" t="s">
        <v>1463</v>
      </c>
      <c r="C274" s="242"/>
      <c r="D274" s="219">
        <v>20</v>
      </c>
      <c r="E274" s="214" t="str">
        <f t="shared" si="15"/>
        <v/>
      </c>
      <c r="F274" s="215" t="str">
        <f t="shared" si="13"/>
        <v>是</v>
      </c>
    </row>
    <row r="275" ht="38.1" customHeight="1" spans="1:6">
      <c r="A275" s="243"/>
      <c r="B275" s="244" t="s">
        <v>134</v>
      </c>
      <c r="C275" s="242">
        <f>SUM(C266,C267,C274)</f>
        <v>58381</v>
      </c>
      <c r="D275" s="242">
        <f>SUM(D266,D267,D274)</f>
        <v>85352</v>
      </c>
      <c r="E275" s="214">
        <f t="shared" si="15"/>
        <v>0.462</v>
      </c>
      <c r="F275" s="215" t="str">
        <f t="shared" si="13"/>
        <v>是</v>
      </c>
    </row>
    <row r="276" ht="36" customHeight="1" spans="2:5">
      <c r="B276" s="203" t="s">
        <v>2000</v>
      </c>
      <c r="C276" s="203"/>
      <c r="D276" s="203"/>
      <c r="E276" s="203"/>
    </row>
    <row r="278" spans="3:3">
      <c r="C278" s="245"/>
    </row>
    <row r="280" spans="3:3">
      <c r="C280" s="245"/>
    </row>
    <row r="281" spans="3:3">
      <c r="C281" s="245"/>
    </row>
    <row r="283" spans="3:3">
      <c r="C283" s="245"/>
    </row>
    <row r="284" spans="3:3">
      <c r="C284" s="245"/>
    </row>
    <row r="285" spans="3:3">
      <c r="C285" s="245"/>
    </row>
    <row r="286" spans="3:3">
      <c r="C286" s="245"/>
    </row>
    <row r="288" spans="3:3">
      <c r="C288" s="245"/>
    </row>
  </sheetData>
  <sheetProtection algorithmName="SHA-512" hashValue="trUmN6Vku/poyC0OAKaIqMaoR5NYTPqVOIEYMfwp8dUv3vrBn/hfMyun57NCd796Rg7kbepmf83WnykpagmzBw==" saltValue="vIsHIHsglojmM8aFw5wuhQ==" spinCount="100000" sheet="1" insertRows="0" insertColumns="0" deleteColumns="0" deleteRows="0" objects="1" scenarios="1"/>
  <autoFilter ref="A3:G276">
    <filterColumn colId="5">
      <customFilters>
        <customFilter operator="equal" val=""/>
        <customFilter operator="equal" val="是"/>
      </customFilters>
    </filterColumn>
    <extLst/>
  </autoFilter>
  <mergeCells count="2">
    <mergeCell ref="B1:E1"/>
    <mergeCell ref="B276:E276"/>
  </mergeCells>
  <conditionalFormatting sqref="B274">
    <cfRule type="expression" dxfId="1" priority="3" stopIfTrue="1">
      <formula>"len($A:$A)=3"</formula>
    </cfRule>
  </conditionalFormatting>
  <conditionalFormatting sqref="C274:F274">
    <cfRule type="expression" dxfId="1" priority="2" stopIfTrue="1">
      <formula>"len($A:$A)=3"</formula>
    </cfRule>
  </conditionalFormatting>
  <dataValidations count="3">
    <dataValidation type="custom" allowBlank="1" showInputMessage="1" showErrorMessage="1" sqref="C269">
      <formula1>"ISBLANK(C269)"</formula1>
    </dataValidation>
    <dataValidation type="custom" allowBlank="1" showInputMessage="1" showErrorMessage="1" sqref="C136">
      <formula1>"ISBLANK(C136)"</formula1>
    </dataValidation>
    <dataValidation type="custom" allowBlank="1" showInputMessage="1" showErrorMessage="1" sqref="C173">
      <formula1>"ISBLANK(C173)"</formula1>
    </dataValidation>
  </dataValidations>
  <printOptions horizontalCentered="1"/>
  <pageMargins left="0.47244094488189" right="0.393700787401575" top="0.748031496062992" bottom="0.748031496062992" header="0.31496062992126" footer="0.31496062992126"/>
  <pageSetup paperSize="9" scale="75" firstPageNumber="114" orientation="portrait" useFirstPageNumber="1"/>
  <headerFooter alignWithMargins="0">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17"/>
  <sheetViews>
    <sheetView showGridLines="0" showZeros="0" view="pageBreakPreview" zoomScaleNormal="100" topLeftCell="A4" workbookViewId="0">
      <selection activeCell="A11" sqref="A11"/>
    </sheetView>
  </sheetViews>
  <sheetFormatPr defaultColWidth="9" defaultRowHeight="13.5" outlineLevelCol="4"/>
  <cols>
    <col min="1" max="1" width="52.125" style="176" customWidth="1"/>
    <col min="2" max="4" width="20.625" customWidth="1"/>
  </cols>
  <sheetData>
    <row r="1" s="175" customFormat="1" ht="45" customHeight="1" spans="1:5">
      <c r="A1" s="177" t="str">
        <f>YEAR(封面!$B$7)&amp;"年云县县本级政府性基金支出表(县对下转移支付)"</f>
        <v>2022年云县县本级政府性基金支出表(县对下转移支付)</v>
      </c>
      <c r="B1" s="177"/>
      <c r="C1" s="177"/>
      <c r="D1" s="177"/>
      <c r="E1" s="178"/>
    </row>
    <row r="2" ht="20.1" customHeight="1" spans="1:5">
      <c r="A2" s="179" t="s">
        <v>2001</v>
      </c>
      <c r="B2" s="180"/>
      <c r="C2" s="181"/>
      <c r="D2" s="181" t="s">
        <v>9</v>
      </c>
      <c r="E2" s="176"/>
    </row>
    <row r="3" ht="45" customHeight="1" spans="1:5">
      <c r="A3" s="182" t="s">
        <v>1696</v>
      </c>
      <c r="B3" s="9" t="str">
        <f>YEAR(封面!$B$7)-1&amp;"年预算数"</f>
        <v>2021年预算数</v>
      </c>
      <c r="C3" s="9" t="str">
        <f>YEAR(封面!$B$7)&amp;"年预算数"</f>
        <v>2022年预算数</v>
      </c>
      <c r="D3" s="9" t="s">
        <v>1669</v>
      </c>
      <c r="E3" s="183" t="s">
        <v>13</v>
      </c>
    </row>
    <row r="4" ht="36" customHeight="1" spans="1:5">
      <c r="A4" s="184" t="s">
        <v>1213</v>
      </c>
      <c r="B4" s="185"/>
      <c r="C4" s="185"/>
      <c r="D4" s="186"/>
      <c r="E4" s="187" t="str">
        <f>IF(A4&lt;&gt;"",IF(SUM(B4:C4)&lt;&gt;0,"是","否"),"是")</f>
        <v>否</v>
      </c>
    </row>
    <row r="5" ht="36" customHeight="1" spans="1:5">
      <c r="A5" s="184" t="s">
        <v>1229</v>
      </c>
      <c r="B5" s="185"/>
      <c r="C5" s="185"/>
      <c r="D5" s="186"/>
      <c r="E5" s="187" t="str">
        <f t="shared" ref="E5:E15" si="0">IF(A5&lt;&gt;"",IF(SUM(B5:C5)&lt;&gt;0,"是","否"),"是")</f>
        <v>否</v>
      </c>
    </row>
    <row r="6" ht="36" customHeight="1" spans="1:5">
      <c r="A6" s="184" t="s">
        <v>1238</v>
      </c>
      <c r="B6" s="185"/>
      <c r="C6" s="185"/>
      <c r="D6" s="186"/>
      <c r="E6" s="187" t="str">
        <f t="shared" si="0"/>
        <v>否</v>
      </c>
    </row>
    <row r="7" ht="36" customHeight="1" spans="1:5">
      <c r="A7" s="188" t="s">
        <v>1249</v>
      </c>
      <c r="B7" s="185"/>
      <c r="C7" s="185"/>
      <c r="D7" s="186"/>
      <c r="E7" s="189" t="str">
        <f t="shared" si="0"/>
        <v>否</v>
      </c>
    </row>
    <row r="8" ht="36" customHeight="1" spans="1:5">
      <c r="A8" s="184" t="s">
        <v>1285</v>
      </c>
      <c r="B8" s="185"/>
      <c r="C8" s="185"/>
      <c r="D8" s="186"/>
      <c r="E8" s="187" t="str">
        <f t="shared" si="0"/>
        <v>否</v>
      </c>
    </row>
    <row r="9" ht="36" customHeight="1" spans="1:5">
      <c r="A9" s="184" t="s">
        <v>1302</v>
      </c>
      <c r="B9" s="185"/>
      <c r="C9" s="185"/>
      <c r="D9" s="186"/>
      <c r="E9" s="187" t="str">
        <f t="shared" si="0"/>
        <v>否</v>
      </c>
    </row>
    <row r="10" ht="36" customHeight="1" spans="1:5">
      <c r="A10" s="188" t="s">
        <v>1913</v>
      </c>
      <c r="B10" s="185"/>
      <c r="C10" s="185"/>
      <c r="D10" s="186"/>
      <c r="E10" s="189" t="str">
        <f t="shared" si="0"/>
        <v>否</v>
      </c>
    </row>
    <row r="11" ht="36" customHeight="1" spans="1:5">
      <c r="A11" s="184" t="s">
        <v>1349</v>
      </c>
      <c r="B11" s="185"/>
      <c r="C11" s="185"/>
      <c r="D11" s="186"/>
      <c r="E11" s="187" t="str">
        <f t="shared" si="0"/>
        <v>否</v>
      </c>
    </row>
    <row r="12" ht="36" customHeight="1" spans="1:5">
      <c r="A12" s="188" t="s">
        <v>1375</v>
      </c>
      <c r="B12" s="185"/>
      <c r="C12" s="185"/>
      <c r="D12" s="186"/>
      <c r="E12" s="189" t="str">
        <f t="shared" si="0"/>
        <v>否</v>
      </c>
    </row>
    <row r="13" ht="36" customHeight="1" spans="1:5">
      <c r="A13" s="188" t="s">
        <v>1393</v>
      </c>
      <c r="B13" s="185"/>
      <c r="C13" s="185"/>
      <c r="D13" s="186"/>
      <c r="E13" s="189" t="str">
        <f t="shared" si="0"/>
        <v>否</v>
      </c>
    </row>
    <row r="14" ht="36" customHeight="1" spans="1:5">
      <c r="A14" s="188" t="s">
        <v>1411</v>
      </c>
      <c r="B14" s="185"/>
      <c r="C14" s="185"/>
      <c r="D14" s="186"/>
      <c r="E14" s="189" t="str">
        <f t="shared" si="0"/>
        <v>否</v>
      </c>
    </row>
    <row r="15" ht="36" customHeight="1" spans="1:5">
      <c r="A15" s="190" t="s">
        <v>2002</v>
      </c>
      <c r="B15" s="191"/>
      <c r="C15" s="191"/>
      <c r="D15" s="192"/>
      <c r="E15" s="187" t="str">
        <f t="shared" si="0"/>
        <v>否</v>
      </c>
    </row>
    <row r="16" ht="42" customHeight="1" spans="1:4">
      <c r="A16" s="193" t="s">
        <v>1700</v>
      </c>
      <c r="B16" s="194"/>
      <c r="C16" s="194"/>
      <c r="D16" s="194"/>
    </row>
    <row r="17" ht="24" customHeight="1"/>
  </sheetData>
  <sheetProtection algorithmName="SHA-512" hashValue="OTC/D4njn3hc6WpCeJp/pdDG+zy5RiTKqmO7xNDK5r1yZF2HFofJOc5JFrKb6xm14t8+ystQ5xo6jCMhp46H7w==" saltValue="rLWPEHzoE94rcsnomalXQA==" spinCount="100000" sheet="1" insertRows="0" insertColumns="0" deleteColumns="0" deleteRows="0" objects="1" scenarios="1"/>
  <mergeCells count="2">
    <mergeCell ref="A1:D1"/>
    <mergeCell ref="A16:D16"/>
  </mergeCells>
  <conditionalFormatting sqref="E4:F15">
    <cfRule type="cellIs" dxfId="5" priority="2" stopIfTrue="1" operator="lessThan">
      <formula>0</formula>
    </cfRule>
  </conditionalFormatting>
  <conditionalFormatting sqref="E13:F15">
    <cfRule type="cellIs" dxfId="5" priority="1" stopIfTrue="1" operator="lessThan">
      <formula>0</formula>
    </cfRule>
  </conditionalFormatting>
  <printOptions horizontalCentered="1"/>
  <pageMargins left="0.47244094488189" right="0.393700787401575" top="0.748031496062992" bottom="0.748031496062992" header="0.31496062992126" footer="0.31496062992126"/>
  <pageSetup paperSize="9" scale="75" firstPageNumber="117" orientation="portrait" useFirstPageNumber="1"/>
  <headerFooter alignWithMargins="0">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54"/>
  <sheetViews>
    <sheetView showGridLines="0" showZeros="0" view="pageBreakPreview" zoomScale="80" zoomScaleNormal="100" topLeftCell="A24" workbookViewId="0">
      <selection activeCell="B22" sqref="B22"/>
    </sheetView>
  </sheetViews>
  <sheetFormatPr defaultColWidth="9" defaultRowHeight="14.25" outlineLevelCol="4"/>
  <cols>
    <col min="1" max="1" width="50.75" style="123" customWidth="1"/>
    <col min="2" max="4" width="20.625" style="123" customWidth="1"/>
    <col min="5" max="5" width="4.25" style="123" customWidth="1"/>
    <col min="6" max="6" width="13.75" style="123"/>
    <col min="7" max="16384" width="9" style="123"/>
  </cols>
  <sheetData>
    <row r="1" ht="45" customHeight="1" spans="1:4">
      <c r="A1" s="153" t="str">
        <f>YEAR(封面!$B$7)&amp;"年云县国有资本经营收入预算情况表"</f>
        <v>2022年云县国有资本经营收入预算情况表</v>
      </c>
      <c r="B1" s="153"/>
      <c r="C1" s="153"/>
      <c r="D1" s="153"/>
    </row>
    <row r="2" ht="20.1" customHeight="1" spans="1:4">
      <c r="A2" s="154" t="s">
        <v>2003</v>
      </c>
      <c r="B2" s="155"/>
      <c r="C2" s="156"/>
      <c r="D2" s="157" t="s">
        <v>1561</v>
      </c>
    </row>
    <row r="3" ht="45" customHeight="1" spans="1:5">
      <c r="A3" s="158" t="s">
        <v>2004</v>
      </c>
      <c r="B3" s="69" t="str">
        <f>YEAR(封面!$B$7)-1&amp;"年执行数"</f>
        <v>2021年执行数</v>
      </c>
      <c r="C3" s="69" t="str">
        <f>YEAR(封面!$B$7)&amp;"年预算数"</f>
        <v>2022年预算数</v>
      </c>
      <c r="D3" s="69" t="s">
        <v>1579</v>
      </c>
      <c r="E3" s="123" t="s">
        <v>13</v>
      </c>
    </row>
    <row r="4" ht="36" customHeight="1" spans="1:5">
      <c r="A4" s="131" t="s">
        <v>1465</v>
      </c>
      <c r="B4" s="159"/>
      <c r="C4" s="159"/>
      <c r="D4" s="74"/>
      <c r="E4" s="160" t="str">
        <f t="shared" ref="E4:E41" si="0">IF(A4&lt;&gt;"",IF(SUM(B4:C4)&lt;&gt;0,"是","否"),"是")</f>
        <v>否</v>
      </c>
    </row>
    <row r="5" ht="36" customHeight="1" spans="1:5">
      <c r="A5" s="139" t="s">
        <v>1466</v>
      </c>
      <c r="B5" s="161"/>
      <c r="C5" s="162"/>
      <c r="D5" s="163"/>
      <c r="E5" s="160" t="str">
        <f t="shared" si="0"/>
        <v>否</v>
      </c>
    </row>
    <row r="6" ht="36" customHeight="1" spans="1:5">
      <c r="A6" s="139" t="s">
        <v>1467</v>
      </c>
      <c r="B6" s="161"/>
      <c r="C6" s="161"/>
      <c r="D6" s="163"/>
      <c r="E6" s="160" t="str">
        <f t="shared" si="0"/>
        <v>否</v>
      </c>
    </row>
    <row r="7" ht="36" customHeight="1" spans="1:5">
      <c r="A7" s="139" t="s">
        <v>1468</v>
      </c>
      <c r="B7" s="164"/>
      <c r="C7" s="162"/>
      <c r="D7" s="163"/>
      <c r="E7" s="160" t="str">
        <f t="shared" si="0"/>
        <v>否</v>
      </c>
    </row>
    <row r="8" ht="4.5" hidden="1" customHeight="1" spans="1:5">
      <c r="A8" s="165" t="s">
        <v>1469</v>
      </c>
      <c r="B8" s="161"/>
      <c r="C8" s="162"/>
      <c r="D8" s="163"/>
      <c r="E8" s="160" t="str">
        <f t="shared" si="0"/>
        <v>否</v>
      </c>
    </row>
    <row r="9" ht="36" hidden="1" customHeight="1" spans="1:5">
      <c r="A9" s="165" t="s">
        <v>1470</v>
      </c>
      <c r="B9" s="164"/>
      <c r="C9" s="162"/>
      <c r="D9" s="163"/>
      <c r="E9" s="160" t="str">
        <f t="shared" si="0"/>
        <v>否</v>
      </c>
    </row>
    <row r="10" ht="36" hidden="1" customHeight="1" spans="1:5">
      <c r="A10" s="165" t="s">
        <v>1471</v>
      </c>
      <c r="B10" s="161"/>
      <c r="C10" s="162"/>
      <c r="D10" s="163"/>
      <c r="E10" s="160" t="str">
        <f t="shared" si="0"/>
        <v>否</v>
      </c>
    </row>
    <row r="11" ht="36" hidden="1" customHeight="1" spans="1:5">
      <c r="A11" s="165" t="s">
        <v>1473</v>
      </c>
      <c r="B11" s="161"/>
      <c r="C11" s="162"/>
      <c r="D11" s="163"/>
      <c r="E11" s="160" t="str">
        <f t="shared" si="0"/>
        <v>否</v>
      </c>
    </row>
    <row r="12" ht="36" hidden="1" customHeight="1" spans="1:5">
      <c r="A12" s="165" t="s">
        <v>1474</v>
      </c>
      <c r="B12" s="161"/>
      <c r="C12" s="162"/>
      <c r="D12" s="163"/>
      <c r="E12" s="160" t="str">
        <f t="shared" si="0"/>
        <v>否</v>
      </c>
    </row>
    <row r="13" ht="36" hidden="1" customHeight="1" spans="1:5">
      <c r="A13" s="165" t="s">
        <v>1475</v>
      </c>
      <c r="B13" s="166"/>
      <c r="C13" s="161"/>
      <c r="D13" s="163"/>
      <c r="E13" s="160" t="str">
        <f t="shared" si="0"/>
        <v>否</v>
      </c>
    </row>
    <row r="14" ht="36" hidden="1" customHeight="1" spans="1:5">
      <c r="A14" s="165" t="s">
        <v>1476</v>
      </c>
      <c r="B14" s="166"/>
      <c r="C14" s="162"/>
      <c r="D14" s="163"/>
      <c r="E14" s="160" t="str">
        <f t="shared" si="0"/>
        <v>否</v>
      </c>
    </row>
    <row r="15" ht="36" hidden="1" customHeight="1" spans="1:5">
      <c r="A15" s="165" t="s">
        <v>1477</v>
      </c>
      <c r="B15" s="166"/>
      <c r="C15" s="167"/>
      <c r="D15" s="163"/>
      <c r="E15" s="160" t="str">
        <f t="shared" si="0"/>
        <v>否</v>
      </c>
    </row>
    <row r="16" ht="36" hidden="1" customHeight="1" spans="1:5">
      <c r="A16" s="165" t="s">
        <v>2005</v>
      </c>
      <c r="B16" s="166"/>
      <c r="C16" s="167"/>
      <c r="D16" s="163"/>
      <c r="E16" s="160" t="str">
        <f t="shared" si="0"/>
        <v>否</v>
      </c>
    </row>
    <row r="17" ht="36" hidden="1" customHeight="1" spans="1:5">
      <c r="A17" s="165" t="s">
        <v>1479</v>
      </c>
      <c r="B17" s="161"/>
      <c r="C17" s="162"/>
      <c r="D17" s="163"/>
      <c r="E17" s="160" t="str">
        <f t="shared" si="0"/>
        <v>否</v>
      </c>
    </row>
    <row r="18" ht="36" customHeight="1" spans="1:5">
      <c r="A18" s="139" t="s">
        <v>1480</v>
      </c>
      <c r="B18" s="166"/>
      <c r="C18" s="167"/>
      <c r="D18" s="163"/>
      <c r="E18" s="160" t="str">
        <f t="shared" si="0"/>
        <v>否</v>
      </c>
    </row>
    <row r="19" ht="35.25" customHeight="1" spans="1:5">
      <c r="A19" s="139" t="s">
        <v>1481</v>
      </c>
      <c r="B19" s="166"/>
      <c r="C19" s="167"/>
      <c r="D19" s="163"/>
      <c r="E19" s="160" t="str">
        <f t="shared" si="0"/>
        <v>否</v>
      </c>
    </row>
    <row r="20" ht="1.5" hidden="1" customHeight="1" spans="1:5">
      <c r="A20" s="139" t="s">
        <v>1482</v>
      </c>
      <c r="B20" s="161"/>
      <c r="C20" s="167"/>
      <c r="D20" s="163"/>
      <c r="E20" s="160" t="str">
        <f t="shared" si="0"/>
        <v>否</v>
      </c>
    </row>
    <row r="21" ht="36" customHeight="1" spans="1:5">
      <c r="A21" s="139" t="s">
        <v>1483</v>
      </c>
      <c r="B21" s="166"/>
      <c r="C21" s="162"/>
      <c r="D21" s="163"/>
      <c r="E21" s="160" t="str">
        <f t="shared" si="0"/>
        <v>否</v>
      </c>
    </row>
    <row r="22" ht="36" customHeight="1" spans="1:5">
      <c r="A22" s="139" t="s">
        <v>1484</v>
      </c>
      <c r="B22" s="166"/>
      <c r="C22" s="162"/>
      <c r="D22" s="163"/>
      <c r="E22" s="160" t="str">
        <f t="shared" si="0"/>
        <v>否</v>
      </c>
    </row>
    <row r="23" ht="36" customHeight="1" spans="1:5">
      <c r="A23" s="131" t="s">
        <v>1485</v>
      </c>
      <c r="B23" s="159"/>
      <c r="C23" s="159"/>
      <c r="D23" s="74"/>
      <c r="E23" s="160" t="str">
        <f t="shared" si="0"/>
        <v>否</v>
      </c>
    </row>
    <row r="24" ht="36" customHeight="1" spans="1:5">
      <c r="A24" s="168" t="s">
        <v>1486</v>
      </c>
      <c r="B24" s="166"/>
      <c r="C24" s="162"/>
      <c r="D24" s="163"/>
      <c r="E24" s="160" t="str">
        <f t="shared" si="0"/>
        <v>否</v>
      </c>
    </row>
    <row r="25" ht="36" customHeight="1" spans="1:5">
      <c r="A25" s="168" t="s">
        <v>1487</v>
      </c>
      <c r="B25" s="166"/>
      <c r="C25" s="162"/>
      <c r="D25" s="163"/>
      <c r="E25" s="160" t="str">
        <f t="shared" si="0"/>
        <v>否</v>
      </c>
    </row>
    <row r="26" ht="36" customHeight="1" spans="1:5">
      <c r="A26" s="168" t="s">
        <v>2006</v>
      </c>
      <c r="B26" s="166"/>
      <c r="C26" s="162"/>
      <c r="D26" s="163"/>
      <c r="E26" s="160" t="str">
        <f t="shared" si="0"/>
        <v>否</v>
      </c>
    </row>
    <row r="27" ht="36" customHeight="1" spans="1:5">
      <c r="A27" s="168" t="s">
        <v>1489</v>
      </c>
      <c r="B27" s="166"/>
      <c r="C27" s="162"/>
      <c r="D27" s="163"/>
      <c r="E27" s="160" t="str">
        <f t="shared" si="0"/>
        <v>否</v>
      </c>
    </row>
    <row r="28" ht="36" customHeight="1" spans="1:5">
      <c r="A28" s="131" t="s">
        <v>1490</v>
      </c>
      <c r="B28" s="159"/>
      <c r="C28" s="159"/>
      <c r="D28" s="74"/>
      <c r="E28" s="160" t="str">
        <f t="shared" si="0"/>
        <v>否</v>
      </c>
    </row>
    <row r="29" ht="36" customHeight="1" spans="1:5">
      <c r="A29" s="168" t="s">
        <v>1491</v>
      </c>
      <c r="B29" s="166"/>
      <c r="C29" s="162"/>
      <c r="D29" s="163"/>
      <c r="E29" s="160" t="str">
        <f t="shared" si="0"/>
        <v>否</v>
      </c>
    </row>
    <row r="30" ht="36" customHeight="1" spans="1:5">
      <c r="A30" s="168" t="s">
        <v>1492</v>
      </c>
      <c r="B30" s="161"/>
      <c r="C30" s="162"/>
      <c r="D30" s="163"/>
      <c r="E30" s="160" t="str">
        <f t="shared" si="0"/>
        <v>否</v>
      </c>
    </row>
    <row r="31" ht="36" customHeight="1" spans="1:5">
      <c r="A31" s="168" t="s">
        <v>1493</v>
      </c>
      <c r="B31" s="166"/>
      <c r="C31" s="162"/>
      <c r="D31" s="163"/>
      <c r="E31" s="160" t="str">
        <f t="shared" si="0"/>
        <v>否</v>
      </c>
    </row>
    <row r="32" ht="3.75" hidden="1" customHeight="1" spans="1:5">
      <c r="A32" s="131" t="s">
        <v>1494</v>
      </c>
      <c r="B32" s="159"/>
      <c r="C32" s="159"/>
      <c r="D32" s="74"/>
      <c r="E32" s="160" t="str">
        <f t="shared" si="0"/>
        <v>否</v>
      </c>
    </row>
    <row r="33" ht="36" hidden="1" customHeight="1" spans="1:5">
      <c r="A33" s="168" t="s">
        <v>1495</v>
      </c>
      <c r="B33" s="161"/>
      <c r="C33" s="169"/>
      <c r="D33" s="163"/>
      <c r="E33" s="160" t="str">
        <f t="shared" si="0"/>
        <v>否</v>
      </c>
    </row>
    <row r="34" ht="36" hidden="1" customHeight="1" spans="1:5">
      <c r="A34" s="168" t="s">
        <v>1496</v>
      </c>
      <c r="B34" s="166"/>
      <c r="C34" s="169"/>
      <c r="D34" s="163"/>
      <c r="E34" s="160" t="str">
        <f t="shared" si="0"/>
        <v>否</v>
      </c>
    </row>
    <row r="35" ht="36" hidden="1" customHeight="1" spans="1:5">
      <c r="A35" s="168" t="s">
        <v>1497</v>
      </c>
      <c r="B35" s="166"/>
      <c r="C35" s="167"/>
      <c r="D35" s="163"/>
      <c r="E35" s="160" t="str">
        <f t="shared" si="0"/>
        <v>否</v>
      </c>
    </row>
    <row r="36" ht="36" hidden="1" customHeight="1" spans="1:5">
      <c r="A36" s="131" t="s">
        <v>1498</v>
      </c>
      <c r="B36" s="170"/>
      <c r="C36" s="171"/>
      <c r="D36" s="74"/>
      <c r="E36" s="160" t="str">
        <f t="shared" si="0"/>
        <v>否</v>
      </c>
    </row>
    <row r="37" ht="36" customHeight="1" spans="1:5">
      <c r="A37" s="140" t="s">
        <v>1499</v>
      </c>
      <c r="B37" s="159"/>
      <c r="C37" s="159"/>
      <c r="D37" s="74"/>
      <c r="E37" s="160" t="str">
        <f t="shared" si="0"/>
        <v>否</v>
      </c>
    </row>
    <row r="38" ht="36" customHeight="1" spans="1:5">
      <c r="A38" s="172" t="s">
        <v>68</v>
      </c>
      <c r="B38" s="161"/>
      <c r="C38" s="169"/>
      <c r="D38" s="74"/>
      <c r="E38" s="160" t="str">
        <f t="shared" si="0"/>
        <v>否</v>
      </c>
    </row>
    <row r="39" ht="36" customHeight="1" spans="1:5">
      <c r="A39" s="173" t="s">
        <v>1500</v>
      </c>
      <c r="B39" s="159"/>
      <c r="C39" s="171"/>
      <c r="D39" s="74"/>
      <c r="E39" s="160" t="str">
        <f t="shared" si="0"/>
        <v>否</v>
      </c>
    </row>
    <row r="40" ht="36" customHeight="1" spans="1:5">
      <c r="A40" s="172" t="s">
        <v>1501</v>
      </c>
      <c r="B40" s="161"/>
      <c r="C40" s="169"/>
      <c r="D40" s="74"/>
      <c r="E40" s="160" t="str">
        <f t="shared" si="0"/>
        <v>否</v>
      </c>
    </row>
    <row r="41" ht="36" customHeight="1" spans="1:5">
      <c r="A41" s="140" t="s">
        <v>76</v>
      </c>
      <c r="B41" s="159"/>
      <c r="C41" s="159"/>
      <c r="D41" s="74"/>
      <c r="E41" s="160" t="str">
        <f t="shared" si="0"/>
        <v>否</v>
      </c>
    </row>
    <row r="42" ht="47.25" customHeight="1" spans="1:4">
      <c r="A42" s="174" t="s">
        <v>1502</v>
      </c>
      <c r="B42" s="174"/>
      <c r="C42" s="174"/>
      <c r="D42" s="174"/>
    </row>
    <row r="43" spans="2:3">
      <c r="B43" s="152"/>
      <c r="C43" s="152"/>
    </row>
    <row r="44" spans="2:2">
      <c r="B44" s="152"/>
    </row>
    <row r="45" spans="2:3">
      <c r="B45" s="152"/>
      <c r="C45" s="152"/>
    </row>
    <row r="46" spans="2:2">
      <c r="B46" s="152"/>
    </row>
    <row r="47" spans="2:2">
      <c r="B47" s="152"/>
    </row>
    <row r="48" spans="2:3">
      <c r="B48" s="152"/>
      <c r="C48" s="152"/>
    </row>
    <row r="49" spans="2:2">
      <c r="B49" s="152"/>
    </row>
    <row r="50" spans="2:2">
      <c r="B50" s="152"/>
    </row>
    <row r="51" spans="2:2">
      <c r="B51" s="152"/>
    </row>
    <row r="52" spans="2:2">
      <c r="B52" s="152"/>
    </row>
    <row r="53" spans="2:3">
      <c r="B53" s="152"/>
      <c r="C53" s="152"/>
    </row>
    <row r="54" spans="2:2">
      <c r="B54" s="152"/>
    </row>
  </sheetData>
  <sheetProtection algorithmName="SHA-512" hashValue="AhvAY4e4wUQd505JGyEzdnk95K/Fk2S49HPQJISAzcEJymBhx5Vx+ABKetFlmdJKy9oWg/7etPL6ki3Mes7hYQ==" saltValue="NabINIPljOKG/qg2tq8OkA==" spinCount="100000" sheet="1" insertRows="0" insertColumns="0" deleteColumns="0" deleteRows="0" objects="1" scenarios="1"/>
  <autoFilter ref="A3:E42">
    <extLst/>
  </autoFilter>
  <mergeCells count="2">
    <mergeCell ref="A1:D1"/>
    <mergeCell ref="A42:D42"/>
  </mergeCells>
  <conditionalFormatting sqref="E3:F41">
    <cfRule type="cellIs" dxfId="3" priority="2" stopIfTrue="1" operator="lessThanOrEqual">
      <formula>-1</formula>
    </cfRule>
  </conditionalFormatting>
  <conditionalFormatting sqref="E4:F41">
    <cfRule type="cellIs" dxfId="3" priority="1"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118" orientation="portrait" useFirstPageNumber="1"/>
  <headerFooter alignWithMargins="0">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1"/>
  <sheetViews>
    <sheetView showGridLines="0" showZeros="0" view="pageBreakPreview" zoomScale="80" zoomScaleNormal="100" topLeftCell="A13" workbookViewId="0">
      <selection activeCell="B23" sqref="B23"/>
    </sheetView>
  </sheetViews>
  <sheetFormatPr defaultColWidth="9" defaultRowHeight="14.25" outlineLevelCol="4"/>
  <cols>
    <col min="1" max="1" width="50.75" style="122" customWidth="1"/>
    <col min="2" max="2" width="20.625" style="122" customWidth="1"/>
    <col min="3" max="3" width="20.625" style="123" customWidth="1"/>
    <col min="4" max="4" width="20.625" style="122" customWidth="1"/>
    <col min="5" max="5" width="4.75" style="122" customWidth="1"/>
    <col min="6" max="16384" width="9" style="122"/>
  </cols>
  <sheetData>
    <row r="1" ht="45" customHeight="1" spans="1:5">
      <c r="A1" s="124" t="str">
        <f>YEAR(封面!$B$7)&amp;"年云县国有资本经营支出预算情况表"</f>
        <v>2022年云县国有资本经营支出预算情况表</v>
      </c>
      <c r="B1" s="124"/>
      <c r="C1" s="124"/>
      <c r="D1" s="124"/>
      <c r="E1" s="125"/>
    </row>
    <row r="2" ht="20.1" customHeight="1" spans="1:5">
      <c r="A2" s="126" t="s">
        <v>2007</v>
      </c>
      <c r="B2" s="126"/>
      <c r="C2" s="126"/>
      <c r="D2" s="127" t="s">
        <v>9</v>
      </c>
      <c r="E2" s="128"/>
    </row>
    <row r="3" ht="45" customHeight="1" spans="1:5">
      <c r="A3" s="129" t="s">
        <v>11</v>
      </c>
      <c r="B3" s="69" t="str">
        <f>YEAR(封面!$B$7)-1&amp;"年执行数"</f>
        <v>2021年执行数</v>
      </c>
      <c r="C3" s="69" t="str">
        <f>YEAR(封面!$B$7)&amp;"年预算数"</f>
        <v>2022年预算数</v>
      </c>
      <c r="D3" s="69" t="s">
        <v>1579</v>
      </c>
      <c r="E3" s="130" t="s">
        <v>13</v>
      </c>
    </row>
    <row r="4" ht="35.1" customHeight="1" spans="1:5">
      <c r="A4" s="131" t="s">
        <v>1504</v>
      </c>
      <c r="B4" s="132"/>
      <c r="C4" s="132"/>
      <c r="D4" s="74"/>
      <c r="E4" s="133" t="str">
        <f t="shared" ref="E4:E28" si="0">IF(A4&lt;&gt;"",IF(SUM(B4:C4)&lt;&gt;0,"是","否"),"是")</f>
        <v>否</v>
      </c>
    </row>
    <row r="5" ht="33" customHeight="1" spans="1:5">
      <c r="A5" s="134" t="s">
        <v>1505</v>
      </c>
      <c r="B5" s="135"/>
      <c r="C5" s="135"/>
      <c r="D5" s="136"/>
      <c r="E5" s="133" t="str">
        <f t="shared" si="0"/>
        <v>否</v>
      </c>
    </row>
    <row r="6" ht="35.1" customHeight="1" spans="1:5">
      <c r="A6" s="134" t="s">
        <v>1506</v>
      </c>
      <c r="B6" s="135"/>
      <c r="C6" s="135"/>
      <c r="D6" s="136"/>
      <c r="E6" s="133" t="str">
        <f t="shared" si="0"/>
        <v>否</v>
      </c>
    </row>
    <row r="7" ht="35.1" customHeight="1" spans="1:5">
      <c r="A7" s="134" t="s">
        <v>1507</v>
      </c>
      <c r="B7" s="135"/>
      <c r="C7" s="135"/>
      <c r="D7" s="136"/>
      <c r="E7" s="133" t="str">
        <f t="shared" si="0"/>
        <v>否</v>
      </c>
    </row>
    <row r="8" ht="35.1" customHeight="1" spans="1:5">
      <c r="A8" s="134" t="s">
        <v>1508</v>
      </c>
      <c r="B8" s="135"/>
      <c r="C8" s="135"/>
      <c r="D8" s="136"/>
      <c r="E8" s="133" t="str">
        <f t="shared" si="0"/>
        <v>否</v>
      </c>
    </row>
    <row r="9" ht="35.1" customHeight="1" spans="1:5">
      <c r="A9" s="134" t="s">
        <v>1509</v>
      </c>
      <c r="B9" s="135"/>
      <c r="C9" s="135"/>
      <c r="D9" s="136"/>
      <c r="E9" s="133" t="str">
        <f t="shared" si="0"/>
        <v>否</v>
      </c>
    </row>
    <row r="10" ht="33" customHeight="1" spans="1:5">
      <c r="A10" s="134" t="s">
        <v>1510</v>
      </c>
      <c r="B10" s="135"/>
      <c r="C10" s="135"/>
      <c r="D10" s="136"/>
      <c r="E10" s="133" t="str">
        <f t="shared" si="0"/>
        <v>否</v>
      </c>
    </row>
    <row r="11" ht="35.1" customHeight="1" spans="1:5">
      <c r="A11" s="131" t="s">
        <v>1511</v>
      </c>
      <c r="B11" s="137"/>
      <c r="C11" s="137"/>
      <c r="D11" s="138"/>
      <c r="E11" s="133" t="str">
        <f t="shared" si="0"/>
        <v>否</v>
      </c>
    </row>
    <row r="12" ht="30" customHeight="1" spans="1:5">
      <c r="A12" s="134" t="s">
        <v>1512</v>
      </c>
      <c r="B12" s="135"/>
      <c r="C12" s="135"/>
      <c r="D12" s="136"/>
      <c r="E12" s="133" t="str">
        <f t="shared" si="0"/>
        <v>否</v>
      </c>
    </row>
    <row r="13" ht="35.1" customHeight="1" spans="1:5">
      <c r="A13" s="134" t="s">
        <v>1513</v>
      </c>
      <c r="B13" s="135"/>
      <c r="C13" s="135"/>
      <c r="D13" s="136"/>
      <c r="E13" s="133" t="str">
        <f t="shared" si="0"/>
        <v>否</v>
      </c>
    </row>
    <row r="14" ht="35.1" customHeight="1" spans="1:5">
      <c r="A14" s="134" t="s">
        <v>1514</v>
      </c>
      <c r="B14" s="135"/>
      <c r="C14" s="135"/>
      <c r="D14" s="136"/>
      <c r="E14" s="133" t="str">
        <f t="shared" si="0"/>
        <v>否</v>
      </c>
    </row>
    <row r="15" ht="35.1" customHeight="1" spans="1:5">
      <c r="A15" s="134" t="s">
        <v>1515</v>
      </c>
      <c r="B15" s="135"/>
      <c r="C15" s="135"/>
      <c r="D15" s="136"/>
      <c r="E15" s="133" t="str">
        <f t="shared" si="0"/>
        <v>否</v>
      </c>
    </row>
    <row r="16" ht="35.1" customHeight="1" spans="1:5">
      <c r="A16" s="134" t="s">
        <v>1516</v>
      </c>
      <c r="B16" s="135"/>
      <c r="C16" s="135"/>
      <c r="D16" s="136"/>
      <c r="E16" s="133" t="str">
        <f t="shared" si="0"/>
        <v>否</v>
      </c>
    </row>
    <row r="17" s="121" customFormat="1" ht="35.1" customHeight="1" spans="1:5">
      <c r="A17" s="131" t="s">
        <v>1517</v>
      </c>
      <c r="B17" s="137"/>
      <c r="C17" s="137"/>
      <c r="D17" s="138"/>
      <c r="E17" s="133" t="str">
        <f t="shared" si="0"/>
        <v>否</v>
      </c>
    </row>
    <row r="18" ht="35.1" customHeight="1" spans="1:5">
      <c r="A18" s="134" t="s">
        <v>1518</v>
      </c>
      <c r="B18" s="135"/>
      <c r="C18" s="135"/>
      <c r="D18" s="138"/>
      <c r="E18" s="133" t="str">
        <f t="shared" si="0"/>
        <v>否</v>
      </c>
    </row>
    <row r="19" ht="35.1" customHeight="1" spans="1:5">
      <c r="A19" s="131" t="s">
        <v>1519</v>
      </c>
      <c r="B19" s="137"/>
      <c r="C19" s="137"/>
      <c r="D19" s="138"/>
      <c r="E19" s="133" t="str">
        <f t="shared" si="0"/>
        <v>否</v>
      </c>
    </row>
    <row r="20" ht="35.1" customHeight="1" spans="1:5">
      <c r="A20" s="139" t="s">
        <v>1520</v>
      </c>
      <c r="B20" s="135"/>
      <c r="C20" s="135"/>
      <c r="D20" s="136"/>
      <c r="E20" s="133" t="str">
        <f t="shared" si="0"/>
        <v>否</v>
      </c>
    </row>
    <row r="21" ht="35.1" customHeight="1" spans="1:5">
      <c r="A21" s="131" t="s">
        <v>1521</v>
      </c>
      <c r="B21" s="137"/>
      <c r="C21" s="137"/>
      <c r="D21" s="138"/>
      <c r="E21" s="133" t="str">
        <f t="shared" si="0"/>
        <v>否</v>
      </c>
    </row>
    <row r="22" ht="35.1" customHeight="1" spans="1:5">
      <c r="A22" s="134" t="s">
        <v>2008</v>
      </c>
      <c r="B22" s="135"/>
      <c r="C22" s="135"/>
      <c r="D22" s="136"/>
      <c r="E22" s="133" t="str">
        <f t="shared" si="0"/>
        <v>否</v>
      </c>
    </row>
    <row r="23" ht="35.1" customHeight="1" spans="1:5">
      <c r="A23" s="140" t="s">
        <v>1523</v>
      </c>
      <c r="B23" s="137"/>
      <c r="C23" s="137"/>
      <c r="D23" s="138"/>
      <c r="E23" s="133" t="str">
        <f t="shared" si="0"/>
        <v>否</v>
      </c>
    </row>
    <row r="24" ht="35.1" customHeight="1" spans="1:5">
      <c r="A24" s="141" t="s">
        <v>127</v>
      </c>
      <c r="B24" s="137"/>
      <c r="C24" s="137"/>
      <c r="D24" s="138"/>
      <c r="E24" s="133" t="str">
        <f t="shared" si="0"/>
        <v>否</v>
      </c>
    </row>
    <row r="25" ht="24" customHeight="1" spans="1:5">
      <c r="A25" s="142" t="s">
        <v>1524</v>
      </c>
      <c r="B25" s="135"/>
      <c r="C25" s="135"/>
      <c r="D25" s="138"/>
      <c r="E25" s="133" t="str">
        <f t="shared" si="0"/>
        <v>否</v>
      </c>
    </row>
    <row r="26" ht="30.75" customHeight="1" spans="1:5">
      <c r="A26" s="143" t="s">
        <v>1525</v>
      </c>
      <c r="B26" s="144"/>
      <c r="C26" s="144"/>
      <c r="D26" s="138"/>
      <c r="E26" s="133" t="str">
        <f t="shared" si="0"/>
        <v>否</v>
      </c>
    </row>
    <row r="27" ht="28.5" customHeight="1" spans="1:5">
      <c r="A27" s="145" t="s">
        <v>1526</v>
      </c>
      <c r="B27" s="146"/>
      <c r="C27" s="146"/>
      <c r="D27" s="138"/>
      <c r="E27" s="133" t="str">
        <f t="shared" si="0"/>
        <v>否</v>
      </c>
    </row>
    <row r="28" ht="35.1" customHeight="1" spans="1:5">
      <c r="A28" s="147" t="s">
        <v>134</v>
      </c>
      <c r="B28" s="148"/>
      <c r="C28" s="148"/>
      <c r="D28" s="138"/>
      <c r="E28" s="133" t="str">
        <f t="shared" si="0"/>
        <v>否</v>
      </c>
    </row>
    <row r="29" ht="29.25" customHeight="1" spans="1:5">
      <c r="A29" s="149" t="s">
        <v>1502</v>
      </c>
      <c r="B29" s="149"/>
      <c r="C29" s="149"/>
      <c r="D29" s="149"/>
      <c r="E29" s="150"/>
    </row>
    <row r="30" spans="2:3">
      <c r="B30" s="151"/>
      <c r="C30" s="152"/>
    </row>
    <row r="31" spans="2:2">
      <c r="B31" s="151"/>
    </row>
    <row r="32" spans="2:3">
      <c r="B32" s="151"/>
      <c r="C32" s="152"/>
    </row>
    <row r="33" spans="2:2">
      <c r="B33" s="151"/>
    </row>
    <row r="34" spans="2:2">
      <c r="B34" s="151"/>
    </row>
    <row r="35" spans="2:3">
      <c r="B35" s="151"/>
      <c r="C35" s="152"/>
    </row>
    <row r="36" spans="2:2">
      <c r="B36" s="151"/>
    </row>
    <row r="37" spans="2:2">
      <c r="B37" s="151"/>
    </row>
    <row r="38" spans="2:2">
      <c r="B38" s="151"/>
    </row>
    <row r="39" spans="2:2">
      <c r="B39" s="151"/>
    </row>
    <row r="40" spans="2:3">
      <c r="B40" s="151"/>
      <c r="C40" s="152"/>
    </row>
    <row r="41" spans="2:2">
      <c r="B41" s="151"/>
    </row>
  </sheetData>
  <sheetProtection algorithmName="SHA-512" hashValue="SsaV7Np2Iq3w7TUV30gwHSbIgne/Nef5Q1PHB0dXlVYjO7c8O4nMLQPCdysqKgIR/Jl41CznxQsKCMmHVNMfGA==" saltValue="AeSVdFp2HmAAcXkKju0Mqg==" spinCount="100000" sheet="1" insertRows="0" insertColumns="0" deleteColumns="0" deleteRows="0" objects="1" scenarios="1"/>
  <autoFilter ref="A3:E29">
    <extLst/>
  </autoFilter>
  <mergeCells count="2">
    <mergeCell ref="A1:D1"/>
    <mergeCell ref="A29:D29"/>
  </mergeCells>
  <conditionalFormatting sqref="E3:F28 D5:D28">
    <cfRule type="cellIs" dxfId="3" priority="2"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4" firstPageNumber="119" orientation="portrait" useFirstPageNumber="1"/>
  <headerFooter alignWithMargins="0">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42"/>
  <sheetViews>
    <sheetView showGridLines="0" showZeros="0" view="pageBreakPreview" zoomScale="90" zoomScaleNormal="115" topLeftCell="A22" workbookViewId="0">
      <selection activeCell="D32" sqref="D32"/>
    </sheetView>
  </sheetViews>
  <sheetFormatPr defaultColWidth="9" defaultRowHeight="14.25" outlineLevelCol="4"/>
  <cols>
    <col min="1" max="1" width="46.5" style="62" customWidth="1"/>
    <col min="2" max="4" width="20.625" style="62" customWidth="1"/>
    <col min="5" max="5" width="5.375" style="62" customWidth="1"/>
    <col min="6" max="16384" width="9" style="62"/>
  </cols>
  <sheetData>
    <row r="1" ht="45" customHeight="1" spans="1:4">
      <c r="A1" s="63" t="str">
        <f>YEAR(封面!$B$7)&amp;"年云县社会保险基金收入预算情况表"</f>
        <v>2022年云县社会保险基金收入预算情况表</v>
      </c>
      <c r="B1" s="63"/>
      <c r="C1" s="63"/>
      <c r="D1" s="63"/>
    </row>
    <row r="2" s="102" customFormat="1" ht="20.1" customHeight="1" spans="1:4">
      <c r="A2" s="103" t="s">
        <v>2009</v>
      </c>
      <c r="B2" s="104"/>
      <c r="C2" s="105"/>
      <c r="D2" s="106" t="s">
        <v>9</v>
      </c>
    </row>
    <row r="3" ht="45" customHeight="1" spans="1:5">
      <c r="A3" s="107" t="s">
        <v>2010</v>
      </c>
      <c r="B3" s="69" t="str">
        <f>YEAR(封面!$B$7)-1&amp;"年执行数"</f>
        <v>2021年执行数</v>
      </c>
      <c r="C3" s="69" t="str">
        <f>YEAR(封面!$B$7)&amp;"年预算数"</f>
        <v>2022年预算数</v>
      </c>
      <c r="D3" s="69" t="s">
        <v>1579</v>
      </c>
      <c r="E3" s="102" t="s">
        <v>13</v>
      </c>
    </row>
    <row r="4" ht="36" customHeight="1" spans="1:5">
      <c r="A4" s="108" t="s">
        <v>1528</v>
      </c>
      <c r="B4" s="109">
        <v>26373</v>
      </c>
      <c r="C4" s="110">
        <v>26181</v>
      </c>
      <c r="D4" s="74">
        <f t="shared" ref="D4:D38" si="0">IF(B4&gt;0,C4/B4-1,IF(B4&lt;0,-(C4/B4-1),""))</f>
        <v>-0.007</v>
      </c>
      <c r="E4" s="111" t="str">
        <f t="shared" ref="E4:E38" si="1">IF(A4&lt;&gt;"",IF(SUM(B4:C4)&lt;&gt;0,"是","否"),"是")</f>
        <v>是</v>
      </c>
    </row>
    <row r="5" ht="36" customHeight="1" spans="1:5">
      <c r="A5" s="112" t="s">
        <v>1529</v>
      </c>
      <c r="B5" s="113">
        <v>12329</v>
      </c>
      <c r="C5" s="113">
        <v>11290</v>
      </c>
      <c r="D5" s="79">
        <f t="shared" si="0"/>
        <v>-0.084</v>
      </c>
      <c r="E5" s="111" t="str">
        <f t="shared" si="1"/>
        <v>是</v>
      </c>
    </row>
    <row r="6" ht="36" customHeight="1" spans="1:5">
      <c r="A6" s="112" t="s">
        <v>1530</v>
      </c>
      <c r="B6" s="113">
        <v>13</v>
      </c>
      <c r="C6" s="114">
        <v>8</v>
      </c>
      <c r="D6" s="79">
        <f t="shared" si="0"/>
        <v>-0.385</v>
      </c>
      <c r="E6" s="111" t="str">
        <f t="shared" si="1"/>
        <v>是</v>
      </c>
    </row>
    <row r="7" s="61" customFormat="1" ht="36" customHeight="1" spans="1:5">
      <c r="A7" s="112" t="s">
        <v>1531</v>
      </c>
      <c r="B7" s="113"/>
      <c r="C7" s="114">
        <v>0</v>
      </c>
      <c r="D7" s="79" t="str">
        <f t="shared" si="0"/>
        <v/>
      </c>
      <c r="E7" s="111" t="str">
        <f t="shared" si="1"/>
        <v>否</v>
      </c>
    </row>
    <row r="8" ht="36" customHeight="1" spans="1:5">
      <c r="A8" s="108" t="s">
        <v>1532</v>
      </c>
      <c r="B8" s="109">
        <v>13857</v>
      </c>
      <c r="C8" s="109">
        <v>18927</v>
      </c>
      <c r="D8" s="81">
        <f t="shared" si="0"/>
        <v>0.366</v>
      </c>
      <c r="E8" s="111" t="str">
        <f t="shared" si="1"/>
        <v>是</v>
      </c>
    </row>
    <row r="9" ht="36" customHeight="1" spans="1:5">
      <c r="A9" s="112" t="s">
        <v>1529</v>
      </c>
      <c r="B9" s="113">
        <v>12184</v>
      </c>
      <c r="C9" s="114">
        <v>17339</v>
      </c>
      <c r="D9" s="79">
        <f t="shared" si="0"/>
        <v>0.423</v>
      </c>
      <c r="E9" s="111" t="str">
        <f t="shared" si="1"/>
        <v>是</v>
      </c>
    </row>
    <row r="10" ht="36" customHeight="1" spans="1:5">
      <c r="A10" s="112" t="s">
        <v>1530</v>
      </c>
      <c r="B10" s="113">
        <v>221</v>
      </c>
      <c r="C10" s="114">
        <v>176</v>
      </c>
      <c r="D10" s="79">
        <f t="shared" si="0"/>
        <v>-0.204</v>
      </c>
      <c r="E10" s="111" t="str">
        <f t="shared" si="1"/>
        <v>是</v>
      </c>
    </row>
    <row r="11" ht="36" customHeight="1" spans="1:5">
      <c r="A11" s="112" t="s">
        <v>1531</v>
      </c>
      <c r="B11" s="113">
        <v>1331</v>
      </c>
      <c r="C11" s="114">
        <v>1331</v>
      </c>
      <c r="D11" s="79">
        <f t="shared" si="0"/>
        <v>0</v>
      </c>
      <c r="E11" s="111" t="str">
        <f t="shared" si="1"/>
        <v>是</v>
      </c>
    </row>
    <row r="12" ht="36" customHeight="1" spans="1:5">
      <c r="A12" s="108" t="s">
        <v>1533</v>
      </c>
      <c r="B12" s="109">
        <v>1069</v>
      </c>
      <c r="C12" s="110">
        <v>1767</v>
      </c>
      <c r="D12" s="81">
        <f t="shared" si="0"/>
        <v>0.653</v>
      </c>
      <c r="E12" s="111" t="str">
        <f t="shared" si="1"/>
        <v>是</v>
      </c>
    </row>
    <row r="13" ht="36" customHeight="1" spans="1:5">
      <c r="A13" s="112" t="s">
        <v>1529</v>
      </c>
      <c r="B13" s="113">
        <v>816</v>
      </c>
      <c r="C13" s="114">
        <v>872</v>
      </c>
      <c r="D13" s="79">
        <f t="shared" si="0"/>
        <v>0.069</v>
      </c>
      <c r="E13" s="111" t="str">
        <f t="shared" si="1"/>
        <v>是</v>
      </c>
    </row>
    <row r="14" ht="36" customHeight="1" spans="1:5">
      <c r="A14" s="112" t="s">
        <v>1530</v>
      </c>
      <c r="B14" s="113">
        <v>4</v>
      </c>
      <c r="C14" s="114">
        <v>1</v>
      </c>
      <c r="D14" s="79">
        <f t="shared" si="0"/>
        <v>-0.75</v>
      </c>
      <c r="E14" s="111" t="str">
        <f t="shared" si="1"/>
        <v>是</v>
      </c>
    </row>
    <row r="15" ht="36" customHeight="1" spans="1:5">
      <c r="A15" s="112" t="s">
        <v>1531</v>
      </c>
      <c r="B15" s="113"/>
      <c r="C15" s="114">
        <v>0</v>
      </c>
      <c r="D15" s="79" t="str">
        <f t="shared" si="0"/>
        <v/>
      </c>
      <c r="E15" s="111" t="str">
        <f t="shared" si="1"/>
        <v>否</v>
      </c>
    </row>
    <row r="16" ht="36" customHeight="1" spans="1:5">
      <c r="A16" s="108" t="s">
        <v>1534</v>
      </c>
      <c r="B16" s="109">
        <v>18788</v>
      </c>
      <c r="C16" s="110">
        <v>21169</v>
      </c>
      <c r="D16" s="81">
        <f t="shared" si="0"/>
        <v>0.127</v>
      </c>
      <c r="E16" s="111" t="str">
        <f t="shared" si="1"/>
        <v>是</v>
      </c>
    </row>
    <row r="17" ht="36" customHeight="1" spans="1:5">
      <c r="A17" s="112" t="s">
        <v>1529</v>
      </c>
      <c r="B17" s="113">
        <v>11265</v>
      </c>
      <c r="C17" s="115">
        <v>16197</v>
      </c>
      <c r="D17" s="79">
        <f t="shared" si="0"/>
        <v>0.438</v>
      </c>
      <c r="E17" s="111" t="str">
        <f t="shared" si="1"/>
        <v>是</v>
      </c>
    </row>
    <row r="18" ht="36" customHeight="1" spans="1:5">
      <c r="A18" s="112" t="s">
        <v>1530</v>
      </c>
      <c r="B18" s="113">
        <v>114</v>
      </c>
      <c r="C18" s="115">
        <v>85</v>
      </c>
      <c r="D18" s="79">
        <f t="shared" si="0"/>
        <v>-0.254</v>
      </c>
      <c r="E18" s="111" t="str">
        <f t="shared" si="1"/>
        <v>是</v>
      </c>
    </row>
    <row r="19" ht="36" customHeight="1" spans="1:5">
      <c r="A19" s="112" t="s">
        <v>1531</v>
      </c>
      <c r="B19" s="113">
        <v>3</v>
      </c>
      <c r="C19" s="115">
        <v>2</v>
      </c>
      <c r="D19" s="79">
        <f t="shared" si="0"/>
        <v>-0.333</v>
      </c>
      <c r="E19" s="111" t="str">
        <f t="shared" si="1"/>
        <v>是</v>
      </c>
    </row>
    <row r="20" ht="36" customHeight="1" spans="1:5">
      <c r="A20" s="108" t="s">
        <v>1535</v>
      </c>
      <c r="B20" s="109">
        <v>439</v>
      </c>
      <c r="C20" s="110">
        <v>374</v>
      </c>
      <c r="D20" s="81">
        <f t="shared" si="0"/>
        <v>-0.148</v>
      </c>
      <c r="E20" s="111" t="str">
        <f t="shared" si="1"/>
        <v>是</v>
      </c>
    </row>
    <row r="21" ht="36" customHeight="1" spans="1:5">
      <c r="A21" s="112" t="s">
        <v>1529</v>
      </c>
      <c r="B21" s="113"/>
      <c r="C21" s="110">
        <v>0</v>
      </c>
      <c r="D21" s="79" t="str">
        <f t="shared" si="0"/>
        <v/>
      </c>
      <c r="E21" s="111" t="str">
        <f t="shared" si="1"/>
        <v>否</v>
      </c>
    </row>
    <row r="22" ht="36" customHeight="1" spans="1:5">
      <c r="A22" s="112" t="s">
        <v>1530</v>
      </c>
      <c r="B22" s="113"/>
      <c r="C22" s="113">
        <v>0</v>
      </c>
      <c r="D22" s="79" t="str">
        <f t="shared" si="0"/>
        <v/>
      </c>
      <c r="E22" s="111" t="str">
        <f t="shared" si="1"/>
        <v>否</v>
      </c>
    </row>
    <row r="23" ht="36" customHeight="1" spans="1:5">
      <c r="A23" s="112" t="s">
        <v>1531</v>
      </c>
      <c r="B23" s="113"/>
      <c r="C23" s="114">
        <v>0</v>
      </c>
      <c r="D23" s="116" t="str">
        <f t="shared" si="0"/>
        <v/>
      </c>
      <c r="E23" s="111" t="str">
        <f t="shared" si="1"/>
        <v>否</v>
      </c>
    </row>
    <row r="24" ht="36" customHeight="1" spans="1:5">
      <c r="A24" s="108" t="s">
        <v>1536</v>
      </c>
      <c r="B24" s="117">
        <v>12771</v>
      </c>
      <c r="C24" s="110">
        <v>16023</v>
      </c>
      <c r="D24" s="81">
        <f t="shared" si="0"/>
        <v>0.255</v>
      </c>
      <c r="E24" s="111" t="str">
        <f t="shared" si="1"/>
        <v>是</v>
      </c>
    </row>
    <row r="25" ht="36" customHeight="1" spans="1:5">
      <c r="A25" s="112" t="s">
        <v>1529</v>
      </c>
      <c r="B25" s="113">
        <v>2809</v>
      </c>
      <c r="C25" s="118">
        <v>4276</v>
      </c>
      <c r="D25" s="79">
        <f t="shared" si="0"/>
        <v>0.522</v>
      </c>
      <c r="E25" s="111" t="str">
        <f t="shared" si="1"/>
        <v>是</v>
      </c>
    </row>
    <row r="26" ht="36" customHeight="1" spans="1:5">
      <c r="A26" s="112" t="s">
        <v>1530</v>
      </c>
      <c r="B26" s="113">
        <v>104</v>
      </c>
      <c r="C26" s="113">
        <v>155</v>
      </c>
      <c r="D26" s="79">
        <f t="shared" si="0"/>
        <v>0.49</v>
      </c>
      <c r="E26" s="111" t="str">
        <f t="shared" si="1"/>
        <v>是</v>
      </c>
    </row>
    <row r="27" ht="36" customHeight="1" spans="1:5">
      <c r="A27" s="112" t="s">
        <v>1531</v>
      </c>
      <c r="B27" s="113">
        <v>8681</v>
      </c>
      <c r="C27" s="113">
        <v>10298</v>
      </c>
      <c r="D27" s="79">
        <f t="shared" si="0"/>
        <v>0.186</v>
      </c>
      <c r="E27" s="111" t="str">
        <f t="shared" si="1"/>
        <v>是</v>
      </c>
    </row>
    <row r="28" ht="36" customHeight="1" spans="1:5">
      <c r="A28" s="108" t="s">
        <v>2011</v>
      </c>
      <c r="B28" s="109">
        <v>38547</v>
      </c>
      <c r="C28" s="110">
        <v>40389</v>
      </c>
      <c r="D28" s="81">
        <f t="shared" si="0"/>
        <v>0.048</v>
      </c>
      <c r="E28" s="111" t="str">
        <f t="shared" si="1"/>
        <v>是</v>
      </c>
    </row>
    <row r="29" ht="36" customHeight="1" spans="1:5">
      <c r="A29" s="112" t="s">
        <v>1529</v>
      </c>
      <c r="B29" s="113">
        <v>12662</v>
      </c>
      <c r="C29" s="118">
        <v>14471</v>
      </c>
      <c r="D29" s="79">
        <f t="shared" si="0"/>
        <v>0.143</v>
      </c>
      <c r="E29" s="111" t="str">
        <f t="shared" si="1"/>
        <v>是</v>
      </c>
    </row>
    <row r="30" ht="36" customHeight="1" spans="1:5">
      <c r="A30" s="112" t="s">
        <v>1530</v>
      </c>
      <c r="B30" s="113">
        <v>21</v>
      </c>
      <c r="C30" s="118">
        <v>21</v>
      </c>
      <c r="D30" s="79">
        <f t="shared" si="0"/>
        <v>0</v>
      </c>
      <c r="E30" s="111" t="str">
        <f t="shared" si="1"/>
        <v>是</v>
      </c>
    </row>
    <row r="31" ht="36" customHeight="1" spans="1:5">
      <c r="A31" s="112" t="s">
        <v>1531</v>
      </c>
      <c r="B31" s="113">
        <v>681</v>
      </c>
      <c r="C31" s="118">
        <v>700</v>
      </c>
      <c r="D31" s="79">
        <f t="shared" si="0"/>
        <v>0.028</v>
      </c>
      <c r="E31" s="111" t="str">
        <f t="shared" si="1"/>
        <v>是</v>
      </c>
    </row>
    <row r="32" ht="36" customHeight="1" spans="1:5">
      <c r="A32" s="99" t="s">
        <v>1538</v>
      </c>
      <c r="B32" s="117">
        <f t="shared" ref="B32:B35" si="2">B4+B8+B12+B16+B20+B24+B28</f>
        <v>111844</v>
      </c>
      <c r="C32" s="117">
        <f t="shared" ref="C32:C35" si="3">C4+C8+C12+C16+C20+C24+C28</f>
        <v>124830</v>
      </c>
      <c r="D32" s="119">
        <f t="shared" si="0"/>
        <v>0.116</v>
      </c>
      <c r="E32" s="111" t="str">
        <f t="shared" si="1"/>
        <v>是</v>
      </c>
    </row>
    <row r="33" ht="36" customHeight="1" spans="1:5">
      <c r="A33" s="112" t="s">
        <v>1539</v>
      </c>
      <c r="B33" s="113">
        <f t="shared" si="2"/>
        <v>52065</v>
      </c>
      <c r="C33" s="113">
        <f t="shared" si="3"/>
        <v>64445</v>
      </c>
      <c r="D33" s="116">
        <f t="shared" si="0"/>
        <v>0.238</v>
      </c>
      <c r="E33" s="111" t="str">
        <f t="shared" si="1"/>
        <v>是</v>
      </c>
    </row>
    <row r="34" ht="36" customHeight="1" spans="1:5">
      <c r="A34" s="112" t="s">
        <v>1540</v>
      </c>
      <c r="B34" s="113">
        <f t="shared" si="2"/>
        <v>477</v>
      </c>
      <c r="C34" s="113">
        <f t="shared" si="3"/>
        <v>446</v>
      </c>
      <c r="D34" s="116">
        <f t="shared" si="0"/>
        <v>-0.065</v>
      </c>
      <c r="E34" s="111" t="str">
        <f t="shared" si="1"/>
        <v>是</v>
      </c>
    </row>
    <row r="35" ht="36" customHeight="1" spans="1:5">
      <c r="A35" s="112" t="s">
        <v>1541</v>
      </c>
      <c r="B35" s="113">
        <f t="shared" si="2"/>
        <v>10696</v>
      </c>
      <c r="C35" s="113">
        <f t="shared" si="3"/>
        <v>12331</v>
      </c>
      <c r="D35" s="116">
        <f t="shared" si="0"/>
        <v>0.153</v>
      </c>
      <c r="E35" s="111" t="str">
        <f t="shared" si="1"/>
        <v>是</v>
      </c>
    </row>
    <row r="36" ht="36" customHeight="1" spans="1:5">
      <c r="A36" s="101" t="s">
        <v>1542</v>
      </c>
      <c r="B36" s="109"/>
      <c r="C36" s="109"/>
      <c r="D36" s="81" t="str">
        <f t="shared" si="0"/>
        <v/>
      </c>
      <c r="E36" s="111" t="str">
        <f t="shared" si="1"/>
        <v>否</v>
      </c>
    </row>
    <row r="37" ht="36" customHeight="1" spans="1:5">
      <c r="A37" s="120" t="s">
        <v>1543</v>
      </c>
      <c r="B37" s="109"/>
      <c r="C37" s="110"/>
      <c r="D37" s="81" t="str">
        <f t="shared" si="0"/>
        <v/>
      </c>
      <c r="E37" s="111" t="str">
        <f t="shared" si="1"/>
        <v>否</v>
      </c>
    </row>
    <row r="38" ht="36" customHeight="1" spans="1:5">
      <c r="A38" s="99" t="s">
        <v>1544</v>
      </c>
      <c r="B38" s="109">
        <f>B32+B36+B37</f>
        <v>111844</v>
      </c>
      <c r="C38" s="109">
        <f>C32+C36+C37</f>
        <v>124830</v>
      </c>
      <c r="D38" s="81">
        <f t="shared" si="0"/>
        <v>0.116</v>
      </c>
      <c r="E38" s="111" t="str">
        <f t="shared" si="1"/>
        <v>是</v>
      </c>
    </row>
    <row r="39" spans="2:3">
      <c r="B39" s="86"/>
      <c r="C39" s="86"/>
    </row>
    <row r="40" spans="2:3">
      <c r="B40" s="86"/>
      <c r="C40" s="86"/>
    </row>
    <row r="41" spans="2:3">
      <c r="B41" s="86"/>
      <c r="C41" s="86"/>
    </row>
    <row r="42" spans="2:3">
      <c r="B42" s="86"/>
      <c r="C42" s="86"/>
    </row>
  </sheetData>
  <sheetProtection algorithmName="SHA-512" hashValue="9/yc384N5aCL1hnRNaaXK5QwHexKzYkiLbwO92msgqpLE3fOa3v+Rwwgga6VZErc2P1Kj6l7pQ+hUQpIYGNsDg==" saltValue="kjZwug2cKtJpUae93MOfLg==" spinCount="100000" sheet="1" objects="1" scenarios="1"/>
  <autoFilter ref="A3:E38">
    <extLst/>
  </autoFilter>
  <mergeCells count="1">
    <mergeCell ref="A1:D1"/>
  </mergeCells>
  <conditionalFormatting sqref="D36:F36">
    <cfRule type="cellIs" dxfId="3" priority="1" stopIfTrue="1" operator="lessThanOrEqual">
      <formula>-1</formula>
    </cfRule>
  </conditionalFormatting>
  <conditionalFormatting sqref="E4:F38">
    <cfRule type="cellIs" dxfId="3" priority="4" stopIfTrue="1" operator="lessThanOrEqual">
      <formula>-1</formula>
    </cfRule>
  </conditionalFormatting>
  <conditionalFormatting sqref="D5:F31 D37:F38 C25 C29:C31 C23 C6:C7 C9:C11 C13:C15 C17:C19">
    <cfRule type="cellIs" dxfId="3" priority="3" stopIfTrue="1" operator="lessThanOrEqual">
      <formula>-1</formula>
    </cfRule>
  </conditionalFormatting>
  <conditionalFormatting sqref="E5:F38">
    <cfRule type="cellIs" dxfId="3" priority="2"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120" orientation="portrait" useFirstPageNumber="1"/>
  <headerFooter alignWithMargins="0">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6"/>
  <sheetViews>
    <sheetView showGridLines="0" showZeros="0" view="pageBreakPreview" zoomScaleNormal="100" workbookViewId="0">
      <pane ySplit="3" topLeftCell="A4" activePane="bottomLeft" state="frozen"/>
      <selection/>
      <selection pane="bottomLeft" activeCell="C13" sqref="C13"/>
    </sheetView>
  </sheetViews>
  <sheetFormatPr defaultColWidth="9" defaultRowHeight="14.25" outlineLevelCol="4"/>
  <cols>
    <col min="1" max="1" width="45.625" style="62" customWidth="1"/>
    <col min="2" max="4" width="20.625" style="62" customWidth="1"/>
    <col min="5" max="5" width="12.75" style="62" customWidth="1"/>
    <col min="6" max="16384" width="9" style="62"/>
  </cols>
  <sheetData>
    <row r="1" ht="45" customHeight="1" spans="1:4">
      <c r="A1" s="63" t="str">
        <f>YEAR(封面!$B$7)&amp;"年云县社会保险基金支出预算情况表"</f>
        <v>2022年云县社会保险基金支出预算情况表</v>
      </c>
      <c r="B1" s="63"/>
      <c r="C1" s="63"/>
      <c r="D1" s="63"/>
    </row>
    <row r="2" ht="20.1" customHeight="1" spans="1:4">
      <c r="A2" s="87" t="s">
        <v>2012</v>
      </c>
      <c r="B2" s="88"/>
      <c r="C2" s="89"/>
      <c r="D2" s="90" t="s">
        <v>2013</v>
      </c>
    </row>
    <row r="3" ht="45" customHeight="1" spans="1:5">
      <c r="A3" s="91" t="s">
        <v>1696</v>
      </c>
      <c r="B3" s="69" t="str">
        <f>YEAR(封面!$B$7)-1&amp;"年执行数"</f>
        <v>2021年执行数</v>
      </c>
      <c r="C3" s="69" t="str">
        <f>YEAR(封面!$B$7)&amp;"年预算数"</f>
        <v>2022年预算数</v>
      </c>
      <c r="D3" s="69" t="s">
        <v>1579</v>
      </c>
      <c r="E3" s="70" t="s">
        <v>13</v>
      </c>
    </row>
    <row r="4" ht="36" customHeight="1" spans="1:5">
      <c r="A4" s="92" t="s">
        <v>1547</v>
      </c>
      <c r="B4" s="84">
        <v>26373</v>
      </c>
      <c r="C4" s="84">
        <v>26181</v>
      </c>
      <c r="D4" s="74">
        <f t="shared" ref="D4:D22" si="0">IF(B4&gt;0,C4/B4-1,IF(B4&lt;0,-(C4/B4-1),""))</f>
        <v>-0.007</v>
      </c>
      <c r="E4" s="75" t="str">
        <f t="shared" ref="E4:E22" si="1">IF(A4&lt;&gt;"",IF(SUM(B4:C4)&lt;&gt;0,"是","否"),"是")</f>
        <v>是</v>
      </c>
    </row>
    <row r="5" ht="36" customHeight="1" spans="1:5">
      <c r="A5" s="93" t="s">
        <v>1548</v>
      </c>
      <c r="B5" s="94">
        <v>13200</v>
      </c>
      <c r="C5" s="94">
        <v>14413</v>
      </c>
      <c r="D5" s="95">
        <f t="shared" si="0"/>
        <v>0.092</v>
      </c>
      <c r="E5" s="75" t="str">
        <f t="shared" si="1"/>
        <v>是</v>
      </c>
    </row>
    <row r="6" ht="36" customHeight="1" spans="1:5">
      <c r="A6" s="92" t="s">
        <v>1549</v>
      </c>
      <c r="B6" s="84">
        <v>15860</v>
      </c>
      <c r="C6" s="84">
        <v>15770</v>
      </c>
      <c r="D6" s="96">
        <f t="shared" si="0"/>
        <v>-0.006</v>
      </c>
      <c r="E6" s="75" t="str">
        <f t="shared" si="1"/>
        <v>是</v>
      </c>
    </row>
    <row r="7" ht="36" customHeight="1" spans="1:5">
      <c r="A7" s="93" t="s">
        <v>1548</v>
      </c>
      <c r="B7" s="94">
        <v>15847</v>
      </c>
      <c r="C7" s="97">
        <v>15748</v>
      </c>
      <c r="D7" s="95">
        <f t="shared" si="0"/>
        <v>-0.006</v>
      </c>
      <c r="E7" s="75" t="str">
        <f t="shared" si="1"/>
        <v>是</v>
      </c>
    </row>
    <row r="8" s="61" customFormat="1" ht="36" customHeight="1" spans="1:5">
      <c r="A8" s="92" t="s">
        <v>1550</v>
      </c>
      <c r="B8" s="84">
        <v>1206</v>
      </c>
      <c r="C8" s="84">
        <v>1825</v>
      </c>
      <c r="D8" s="96">
        <f t="shared" si="0"/>
        <v>0.513</v>
      </c>
      <c r="E8" s="75" t="str">
        <f t="shared" si="1"/>
        <v>是</v>
      </c>
    </row>
    <row r="9" s="61" customFormat="1" ht="36" customHeight="1" spans="1:5">
      <c r="A9" s="93" t="s">
        <v>1548</v>
      </c>
      <c r="B9" s="94">
        <v>278</v>
      </c>
      <c r="C9" s="97">
        <v>829</v>
      </c>
      <c r="D9" s="95">
        <f t="shared" si="0"/>
        <v>1.982</v>
      </c>
      <c r="E9" s="75" t="str">
        <f t="shared" si="1"/>
        <v>是</v>
      </c>
    </row>
    <row r="10" s="61" customFormat="1" ht="36" customHeight="1" spans="1:5">
      <c r="A10" s="92" t="s">
        <v>1551</v>
      </c>
      <c r="B10" s="84">
        <v>16420</v>
      </c>
      <c r="C10" s="84">
        <v>20543</v>
      </c>
      <c r="D10" s="96">
        <f t="shared" si="0"/>
        <v>0.251</v>
      </c>
      <c r="E10" s="75" t="str">
        <f t="shared" si="1"/>
        <v>是</v>
      </c>
    </row>
    <row r="11" s="61" customFormat="1" ht="36" customHeight="1" spans="1:5">
      <c r="A11" s="93" t="s">
        <v>1548</v>
      </c>
      <c r="B11" s="94">
        <v>7432</v>
      </c>
      <c r="C11" s="78">
        <v>9576</v>
      </c>
      <c r="D11" s="95">
        <f t="shared" si="0"/>
        <v>0.288</v>
      </c>
      <c r="E11" s="75" t="str">
        <f t="shared" si="1"/>
        <v>是</v>
      </c>
    </row>
    <row r="12" s="61" customFormat="1" ht="36" customHeight="1" spans="1:5">
      <c r="A12" s="92" t="s">
        <v>1552</v>
      </c>
      <c r="B12" s="84">
        <v>439</v>
      </c>
      <c r="C12" s="84">
        <v>374</v>
      </c>
      <c r="D12" s="96">
        <f t="shared" si="0"/>
        <v>-0.148</v>
      </c>
      <c r="E12" s="75" t="str">
        <f t="shared" si="1"/>
        <v>是</v>
      </c>
    </row>
    <row r="13" s="61" customFormat="1" ht="36" customHeight="1" spans="1:5">
      <c r="A13" s="93" t="s">
        <v>1548</v>
      </c>
      <c r="B13" s="94">
        <v>439</v>
      </c>
      <c r="C13" s="78">
        <v>374</v>
      </c>
      <c r="D13" s="95">
        <f t="shared" si="0"/>
        <v>-0.148</v>
      </c>
      <c r="E13" s="75" t="str">
        <f t="shared" si="1"/>
        <v>是</v>
      </c>
    </row>
    <row r="14" s="61" customFormat="1" ht="36" customHeight="1" spans="1:5">
      <c r="A14" s="92" t="s">
        <v>1553</v>
      </c>
      <c r="B14" s="84">
        <v>8786</v>
      </c>
      <c r="C14" s="84">
        <v>9243</v>
      </c>
      <c r="D14" s="96">
        <f t="shared" si="0"/>
        <v>0.052</v>
      </c>
      <c r="E14" s="75" t="str">
        <f t="shared" si="1"/>
        <v>是</v>
      </c>
    </row>
    <row r="15" ht="36" customHeight="1" spans="1:5">
      <c r="A15" s="93" t="s">
        <v>1548</v>
      </c>
      <c r="B15" s="94">
        <v>8778</v>
      </c>
      <c r="C15" s="97">
        <v>9235</v>
      </c>
      <c r="D15" s="95">
        <f t="shared" si="0"/>
        <v>0.052</v>
      </c>
      <c r="E15" s="75" t="str">
        <f t="shared" si="1"/>
        <v>是</v>
      </c>
    </row>
    <row r="16" ht="36" customHeight="1" spans="1:5">
      <c r="A16" s="92" t="s">
        <v>2014</v>
      </c>
      <c r="B16" s="84">
        <v>35673</v>
      </c>
      <c r="C16" s="84">
        <v>40109</v>
      </c>
      <c r="D16" s="96">
        <f t="shared" si="0"/>
        <v>0.124</v>
      </c>
      <c r="E16" s="75" t="str">
        <f t="shared" si="1"/>
        <v>是</v>
      </c>
    </row>
    <row r="17" ht="36" customHeight="1" spans="1:5">
      <c r="A17" s="93" t="s">
        <v>1548</v>
      </c>
      <c r="B17" s="94">
        <v>22797</v>
      </c>
      <c r="C17" s="98">
        <v>24956</v>
      </c>
      <c r="D17" s="95">
        <f t="shared" si="0"/>
        <v>0.095</v>
      </c>
      <c r="E17" s="75" t="str">
        <f t="shared" si="1"/>
        <v>是</v>
      </c>
    </row>
    <row r="18" ht="36" customHeight="1" spans="1:5">
      <c r="A18" s="99" t="s">
        <v>1555</v>
      </c>
      <c r="B18" s="84">
        <f>B4+B6+B8+B10+B12+B14+B16</f>
        <v>104757</v>
      </c>
      <c r="C18" s="84">
        <f>C4+C6+C8+C10+C12+C14+C16</f>
        <v>114045</v>
      </c>
      <c r="D18" s="96">
        <f t="shared" si="0"/>
        <v>0.089</v>
      </c>
      <c r="E18" s="75" t="str">
        <f t="shared" si="1"/>
        <v>是</v>
      </c>
    </row>
    <row r="19" ht="36" customHeight="1" spans="1:5">
      <c r="A19" s="93" t="s">
        <v>1556</v>
      </c>
      <c r="B19" s="94">
        <f>B5+B7+B9+B11+B13+B15+B17</f>
        <v>68771</v>
      </c>
      <c r="C19" s="94">
        <f>C5+C7+C9+C11+C13+C15+C17</f>
        <v>75131</v>
      </c>
      <c r="D19" s="95">
        <f t="shared" si="0"/>
        <v>0.092</v>
      </c>
      <c r="E19" s="75" t="str">
        <f t="shared" si="1"/>
        <v>是</v>
      </c>
    </row>
    <row r="20" ht="36" customHeight="1" spans="1:5">
      <c r="A20" s="100" t="s">
        <v>1557</v>
      </c>
      <c r="B20" s="84"/>
      <c r="C20" s="84"/>
      <c r="D20" s="96" t="str">
        <f t="shared" si="0"/>
        <v/>
      </c>
      <c r="E20" s="75" t="str">
        <f t="shared" si="1"/>
        <v>否</v>
      </c>
    </row>
    <row r="21" ht="36" customHeight="1" spans="1:5">
      <c r="A21" s="101" t="s">
        <v>1558</v>
      </c>
      <c r="B21" s="84"/>
      <c r="C21" s="84"/>
      <c r="D21" s="96" t="str">
        <f t="shared" si="0"/>
        <v/>
      </c>
      <c r="E21" s="75" t="str">
        <f t="shared" si="1"/>
        <v>否</v>
      </c>
    </row>
    <row r="22" ht="36" customHeight="1" spans="1:5">
      <c r="A22" s="99" t="s">
        <v>1559</v>
      </c>
      <c r="B22" s="84">
        <f>B18+B20+B21</f>
        <v>104757</v>
      </c>
      <c r="C22" s="84">
        <f>C18+C20+C21</f>
        <v>114045</v>
      </c>
      <c r="D22" s="96">
        <f t="shared" si="0"/>
        <v>0.089</v>
      </c>
      <c r="E22" s="75" t="str">
        <f t="shared" si="1"/>
        <v>是</v>
      </c>
    </row>
    <row r="23" spans="2:3">
      <c r="B23" s="86"/>
      <c r="C23" s="86"/>
    </row>
    <row r="24" spans="2:3">
      <c r="B24" s="86"/>
      <c r="C24" s="86"/>
    </row>
    <row r="25" spans="2:3">
      <c r="B25" s="86"/>
      <c r="C25" s="86"/>
    </row>
    <row r="26" spans="2:3">
      <c r="B26" s="86"/>
      <c r="C26" s="86"/>
    </row>
  </sheetData>
  <sheetProtection algorithmName="SHA-512" hashValue="xINxN4+vBe/ZDbQlTUc9KkfHH0rLa7uAyCauxTivseb+tBPAR7GSDdwS0YdAuvDZ9sB6gwAPCg6zOBdnTNWDiA==" saltValue="XCC2WjSOlqsRNUyZoOb/lQ==" spinCount="100000" sheet="1" objects="1" scenarios="1"/>
  <autoFilter ref="A3:E22">
    <extLst/>
  </autoFilter>
  <mergeCells count="1">
    <mergeCell ref="A1:D1"/>
  </mergeCells>
  <conditionalFormatting sqref="E4:F22">
    <cfRule type="cellIs" dxfId="3" priority="1"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122" orientation="portrait" useFirstPageNumber="1"/>
  <headerFooter alignWithMargins="0">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43"/>
  <sheetViews>
    <sheetView showGridLines="0" showZeros="0" view="pageBreakPreview" zoomScale="90" zoomScaleNormal="90" workbookViewId="0">
      <pane ySplit="4" topLeftCell="A32" activePane="bottomLeft" state="frozen"/>
      <selection/>
      <selection pane="bottomLeft" activeCell="E39" sqref="E39"/>
    </sheetView>
  </sheetViews>
  <sheetFormatPr defaultColWidth="9" defaultRowHeight="14.25" outlineLevelCol="7"/>
  <cols>
    <col min="1" max="1" width="13.75" style="441" customWidth="1"/>
    <col min="2" max="2" width="43.75" style="441" customWidth="1"/>
    <col min="3" max="5" width="16.75" style="441" customWidth="1"/>
    <col min="6" max="7" width="15.25" style="487" customWidth="1"/>
    <col min="8" max="8" width="9.125" style="441" customWidth="1"/>
    <col min="9" max="16384" width="9" style="441"/>
  </cols>
  <sheetData>
    <row r="1" ht="45" customHeight="1" spans="1:7">
      <c r="A1" s="683"/>
      <c r="B1" s="442" t="str">
        <f>YEAR(封面!$B$7)-1&amp;"年云县一般公共预算收支情况表"</f>
        <v>2021年云县一般公共预算收支情况表</v>
      </c>
      <c r="C1" s="442"/>
      <c r="D1" s="442"/>
      <c r="E1" s="442"/>
      <c r="F1" s="442"/>
      <c r="G1" s="442"/>
    </row>
    <row r="2" ht="20.1" customHeight="1" spans="2:7">
      <c r="B2" s="609" t="s">
        <v>8</v>
      </c>
      <c r="C2" s="684"/>
      <c r="D2" s="684"/>
      <c r="F2" s="685"/>
      <c r="G2" s="446" t="s">
        <v>9</v>
      </c>
    </row>
    <row r="3" s="484" customFormat="1" ht="36" customHeight="1" spans="1:8">
      <c r="A3" s="686" t="s">
        <v>10</v>
      </c>
      <c r="B3" s="448" t="s">
        <v>11</v>
      </c>
      <c r="C3" s="449" t="str">
        <f>YEAR(封面!$B$7)-2&amp;"年决算数"</f>
        <v>2020年决算数</v>
      </c>
      <c r="D3" s="449" t="str">
        <f>YEAR(封面!$B$7)-1&amp;"年"</f>
        <v>2021年</v>
      </c>
      <c r="E3" s="449"/>
      <c r="F3" s="448" t="s">
        <v>12</v>
      </c>
      <c r="G3" s="448"/>
      <c r="H3" s="687" t="s">
        <v>13</v>
      </c>
    </row>
    <row r="4" s="484" customFormat="1" ht="36" customHeight="1" spans="1:8">
      <c r="A4" s="686"/>
      <c r="B4" s="448"/>
      <c r="C4" s="449"/>
      <c r="D4" s="449" t="s">
        <v>14</v>
      </c>
      <c r="E4" s="449" t="s">
        <v>15</v>
      </c>
      <c r="F4" s="449" t="str">
        <f>"比"&amp;YEAR(封面!$B$7)-2&amp;"年决算数增长%"</f>
        <v>比2020年决算数增长%</v>
      </c>
      <c r="G4" s="449" t="str">
        <f>"完成"&amp;YEAR(封面!$B$7)-1&amp;"年预算数的%"</f>
        <v>完成2021年预算数的%</v>
      </c>
      <c r="H4" s="687"/>
    </row>
    <row r="5" ht="36" customHeight="1" spans="1:8">
      <c r="A5" s="688" t="s">
        <v>16</v>
      </c>
      <c r="B5" s="689" t="s">
        <v>17</v>
      </c>
      <c r="C5" s="591">
        <f>SUM(C6:C20)</f>
        <v>28627</v>
      </c>
      <c r="D5" s="591">
        <f>SUM(D6:D20)</f>
        <v>29200</v>
      </c>
      <c r="E5" s="591">
        <f>SUM(E6:E20)</f>
        <v>27591</v>
      </c>
      <c r="F5" s="614">
        <f>IF(C5&lt;&gt;0,E5/C5-1,"")</f>
        <v>-0.036</v>
      </c>
      <c r="G5" s="614">
        <f>IF(D5&lt;&gt;0,E5/D5,"")</f>
        <v>0.945</v>
      </c>
      <c r="H5" s="690" t="str">
        <f t="shared" ref="H5:H34" si="0">IF(B5&lt;&gt;"",IF(SUM(C5:E5)&lt;&gt;0,"是","否"),"是")</f>
        <v>是</v>
      </c>
    </row>
    <row r="6" ht="36" customHeight="1" spans="1:8">
      <c r="A6" s="691" t="s">
        <v>18</v>
      </c>
      <c r="B6" s="238" t="s">
        <v>19</v>
      </c>
      <c r="C6" s="595">
        <v>18075</v>
      </c>
      <c r="D6" s="595">
        <v>18544</v>
      </c>
      <c r="E6" s="496">
        <v>14930</v>
      </c>
      <c r="F6" s="617">
        <f>IF(C6&lt;&gt;0,E6/C6-1,"")</f>
        <v>-0.174</v>
      </c>
      <c r="G6" s="617">
        <f>IF(D6&lt;&gt;0,E6/D6,"")</f>
        <v>0.805</v>
      </c>
      <c r="H6" s="690" t="str">
        <f t="shared" si="0"/>
        <v>是</v>
      </c>
    </row>
    <row r="7" ht="36" customHeight="1" spans="1:8">
      <c r="A7" s="691" t="s">
        <v>20</v>
      </c>
      <c r="B7" s="238" t="s">
        <v>21</v>
      </c>
      <c r="C7" s="595">
        <v>514</v>
      </c>
      <c r="D7" s="595">
        <v>1135</v>
      </c>
      <c r="E7" s="496">
        <v>915</v>
      </c>
      <c r="F7" s="617">
        <f t="shared" ref="F7:F41" si="1">IF(C7&lt;&gt;0,E7/C7-1,"")</f>
        <v>0.78</v>
      </c>
      <c r="G7" s="617">
        <f t="shared" ref="G7:G41" si="2">IF(D7&lt;&gt;0,E7/D7,"")</f>
        <v>0.806</v>
      </c>
      <c r="H7" s="690" t="str">
        <f t="shared" si="0"/>
        <v>是</v>
      </c>
    </row>
    <row r="8" ht="36" customHeight="1" spans="1:8">
      <c r="A8" s="691" t="s">
        <v>22</v>
      </c>
      <c r="B8" s="238" t="s">
        <v>23</v>
      </c>
      <c r="C8" s="595">
        <v>359</v>
      </c>
      <c r="D8" s="595">
        <v>336</v>
      </c>
      <c r="E8" s="496">
        <v>401</v>
      </c>
      <c r="F8" s="617">
        <f t="shared" si="1"/>
        <v>0.117</v>
      </c>
      <c r="G8" s="617">
        <f t="shared" si="2"/>
        <v>1.193</v>
      </c>
      <c r="H8" s="690" t="str">
        <f t="shared" si="0"/>
        <v>是</v>
      </c>
    </row>
    <row r="9" ht="36" customHeight="1" spans="1:8">
      <c r="A9" s="691" t="s">
        <v>24</v>
      </c>
      <c r="B9" s="238" t="s">
        <v>25</v>
      </c>
      <c r="C9" s="595">
        <v>701</v>
      </c>
      <c r="D9" s="595">
        <v>609</v>
      </c>
      <c r="E9" s="496">
        <v>725</v>
      </c>
      <c r="F9" s="617">
        <f t="shared" si="1"/>
        <v>0.034</v>
      </c>
      <c r="G9" s="617">
        <f t="shared" si="2"/>
        <v>1.19</v>
      </c>
      <c r="H9" s="690" t="str">
        <f t="shared" si="0"/>
        <v>是</v>
      </c>
    </row>
    <row r="10" ht="36" customHeight="1" spans="1:8">
      <c r="A10" s="691" t="s">
        <v>26</v>
      </c>
      <c r="B10" s="238" t="s">
        <v>27</v>
      </c>
      <c r="C10" s="595">
        <v>1804</v>
      </c>
      <c r="D10" s="595">
        <v>1587</v>
      </c>
      <c r="E10" s="496">
        <v>1650</v>
      </c>
      <c r="F10" s="617">
        <f t="shared" si="1"/>
        <v>-0.085</v>
      </c>
      <c r="G10" s="617">
        <f t="shared" si="2"/>
        <v>1.04</v>
      </c>
      <c r="H10" s="690" t="str">
        <f t="shared" si="0"/>
        <v>是</v>
      </c>
    </row>
    <row r="11" ht="36" customHeight="1" spans="1:8">
      <c r="A11" s="691" t="s">
        <v>28</v>
      </c>
      <c r="B11" s="238" t="s">
        <v>29</v>
      </c>
      <c r="C11" s="595">
        <v>903</v>
      </c>
      <c r="D11" s="595">
        <v>918</v>
      </c>
      <c r="E11" s="496">
        <v>1146</v>
      </c>
      <c r="F11" s="617">
        <f t="shared" si="1"/>
        <v>0.269</v>
      </c>
      <c r="G11" s="617">
        <f t="shared" si="2"/>
        <v>1.248</v>
      </c>
      <c r="H11" s="690" t="str">
        <f t="shared" si="0"/>
        <v>是</v>
      </c>
    </row>
    <row r="12" ht="36" customHeight="1" spans="1:8">
      <c r="A12" s="691" t="s">
        <v>30</v>
      </c>
      <c r="B12" s="238" t="s">
        <v>31</v>
      </c>
      <c r="C12" s="595">
        <v>447</v>
      </c>
      <c r="D12" s="595">
        <v>219</v>
      </c>
      <c r="E12" s="496">
        <v>386</v>
      </c>
      <c r="F12" s="617">
        <f t="shared" si="1"/>
        <v>-0.136</v>
      </c>
      <c r="G12" s="617">
        <f t="shared" si="2"/>
        <v>1.763</v>
      </c>
      <c r="H12" s="690" t="str">
        <f t="shared" si="0"/>
        <v>是</v>
      </c>
    </row>
    <row r="13" ht="36" customHeight="1" spans="1:8">
      <c r="A13" s="691" t="s">
        <v>32</v>
      </c>
      <c r="B13" s="238" t="s">
        <v>33</v>
      </c>
      <c r="C13" s="595">
        <v>479</v>
      </c>
      <c r="D13" s="595">
        <v>409</v>
      </c>
      <c r="E13" s="496">
        <v>501</v>
      </c>
      <c r="F13" s="617">
        <f t="shared" si="1"/>
        <v>0.046</v>
      </c>
      <c r="G13" s="617">
        <f t="shared" si="2"/>
        <v>1.225</v>
      </c>
      <c r="H13" s="690" t="str">
        <f t="shared" si="0"/>
        <v>是</v>
      </c>
    </row>
    <row r="14" ht="36" customHeight="1" spans="1:8">
      <c r="A14" s="691" t="s">
        <v>34</v>
      </c>
      <c r="B14" s="238" t="s">
        <v>35</v>
      </c>
      <c r="C14" s="595">
        <v>1055</v>
      </c>
      <c r="D14" s="595">
        <v>864</v>
      </c>
      <c r="E14" s="496">
        <v>2446</v>
      </c>
      <c r="F14" s="617">
        <f t="shared" si="1"/>
        <v>1.318</v>
      </c>
      <c r="G14" s="617">
        <f t="shared" si="2"/>
        <v>2.831</v>
      </c>
      <c r="H14" s="690" t="str">
        <f t="shared" si="0"/>
        <v>是</v>
      </c>
    </row>
    <row r="15" ht="36" customHeight="1" spans="1:8">
      <c r="A15" s="691" t="s">
        <v>36</v>
      </c>
      <c r="B15" s="238" t="s">
        <v>37</v>
      </c>
      <c r="C15" s="595">
        <v>605</v>
      </c>
      <c r="D15" s="595">
        <v>598</v>
      </c>
      <c r="E15" s="496">
        <v>661</v>
      </c>
      <c r="F15" s="617">
        <f t="shared" si="1"/>
        <v>0.093</v>
      </c>
      <c r="G15" s="617">
        <f t="shared" si="2"/>
        <v>1.105</v>
      </c>
      <c r="H15" s="690" t="str">
        <f t="shared" si="0"/>
        <v>是</v>
      </c>
    </row>
    <row r="16" ht="36" customHeight="1" spans="1:8">
      <c r="A16" s="691" t="s">
        <v>38</v>
      </c>
      <c r="B16" s="238" t="s">
        <v>39</v>
      </c>
      <c r="C16" s="595">
        <v>9</v>
      </c>
      <c r="D16" s="595">
        <v>56</v>
      </c>
      <c r="E16" s="496">
        <v>2</v>
      </c>
      <c r="F16" s="617">
        <f t="shared" si="1"/>
        <v>-0.778</v>
      </c>
      <c r="G16" s="617">
        <f t="shared" si="2"/>
        <v>0.036</v>
      </c>
      <c r="H16" s="690" t="str">
        <f t="shared" si="0"/>
        <v>是</v>
      </c>
    </row>
    <row r="17" ht="36" customHeight="1" spans="1:8">
      <c r="A17" s="691" t="s">
        <v>40</v>
      </c>
      <c r="B17" s="238" t="s">
        <v>41</v>
      </c>
      <c r="C17" s="595">
        <v>1341</v>
      </c>
      <c r="D17" s="595">
        <v>1510</v>
      </c>
      <c r="E17" s="496">
        <v>1361</v>
      </c>
      <c r="F17" s="617">
        <f t="shared" si="1"/>
        <v>0.015</v>
      </c>
      <c r="G17" s="617">
        <f t="shared" si="2"/>
        <v>0.901</v>
      </c>
      <c r="H17" s="690" t="str">
        <f t="shared" si="0"/>
        <v>是</v>
      </c>
    </row>
    <row r="18" ht="36" customHeight="1" spans="1:8">
      <c r="A18" s="691" t="s">
        <v>42</v>
      </c>
      <c r="B18" s="238" t="s">
        <v>43</v>
      </c>
      <c r="C18" s="595">
        <v>2300</v>
      </c>
      <c r="D18" s="595">
        <v>2400</v>
      </c>
      <c r="E18" s="496">
        <v>2409</v>
      </c>
      <c r="F18" s="617">
        <f t="shared" si="1"/>
        <v>0.047</v>
      </c>
      <c r="G18" s="617">
        <f t="shared" si="2"/>
        <v>1.004</v>
      </c>
      <c r="H18" s="690" t="str">
        <f t="shared" si="0"/>
        <v>是</v>
      </c>
    </row>
    <row r="19" ht="36" customHeight="1" spans="1:8">
      <c r="A19" s="691" t="s">
        <v>44</v>
      </c>
      <c r="B19" s="238" t="s">
        <v>45</v>
      </c>
      <c r="C19" s="595">
        <v>35</v>
      </c>
      <c r="D19" s="595">
        <v>15</v>
      </c>
      <c r="E19" s="496">
        <v>58</v>
      </c>
      <c r="F19" s="617">
        <f t="shared" si="1"/>
        <v>0.657</v>
      </c>
      <c r="G19" s="617">
        <f t="shared" si="2"/>
        <v>3.867</v>
      </c>
      <c r="H19" s="690" t="str">
        <f t="shared" si="0"/>
        <v>是</v>
      </c>
    </row>
    <row r="20" ht="36" customHeight="1" spans="1:8">
      <c r="A20" s="720" t="s">
        <v>46</v>
      </c>
      <c r="B20" s="238" t="s">
        <v>47</v>
      </c>
      <c r="C20" s="595">
        <v>0</v>
      </c>
      <c r="D20" s="595">
        <v>0</v>
      </c>
      <c r="E20" s="496"/>
      <c r="F20" s="614" t="str">
        <f t="shared" si="1"/>
        <v/>
      </c>
      <c r="G20" s="614" t="str">
        <f t="shared" si="2"/>
        <v/>
      </c>
      <c r="H20" s="690" t="str">
        <f t="shared" si="0"/>
        <v>否</v>
      </c>
    </row>
    <row r="21" ht="36" customHeight="1" spans="1:8">
      <c r="A21" s="692" t="s">
        <v>48</v>
      </c>
      <c r="B21" s="689" t="s">
        <v>49</v>
      </c>
      <c r="C21" s="591">
        <f>SUM(C22:C29)</f>
        <v>27716</v>
      </c>
      <c r="D21" s="591">
        <f>SUM(D22:D29)</f>
        <v>28800</v>
      </c>
      <c r="E21" s="591">
        <f>SUM(E22:E29)</f>
        <v>30524</v>
      </c>
      <c r="F21" s="614">
        <f t="shared" si="1"/>
        <v>0.101</v>
      </c>
      <c r="G21" s="614">
        <f t="shared" si="2"/>
        <v>1.06</v>
      </c>
      <c r="H21" s="690" t="str">
        <f t="shared" si="0"/>
        <v>是</v>
      </c>
    </row>
    <row r="22" ht="36" customHeight="1" spans="1:8">
      <c r="A22" s="693" t="s">
        <v>50</v>
      </c>
      <c r="B22" s="238" t="s">
        <v>51</v>
      </c>
      <c r="C22" s="595">
        <v>1614</v>
      </c>
      <c r="D22" s="595">
        <v>1620</v>
      </c>
      <c r="E22" s="496">
        <v>2378</v>
      </c>
      <c r="F22" s="617">
        <f t="shared" si="1"/>
        <v>0.473</v>
      </c>
      <c r="G22" s="617">
        <f t="shared" si="2"/>
        <v>1.468</v>
      </c>
      <c r="H22" s="690" t="str">
        <f t="shared" si="0"/>
        <v>是</v>
      </c>
    </row>
    <row r="23" ht="36" customHeight="1" spans="1:8">
      <c r="A23" s="691" t="s">
        <v>52</v>
      </c>
      <c r="B23" s="694" t="s">
        <v>53</v>
      </c>
      <c r="C23" s="595">
        <v>1944</v>
      </c>
      <c r="D23" s="595">
        <v>1200</v>
      </c>
      <c r="E23" s="496">
        <v>1514</v>
      </c>
      <c r="F23" s="617">
        <f t="shared" si="1"/>
        <v>-0.221</v>
      </c>
      <c r="G23" s="617">
        <f t="shared" si="2"/>
        <v>1.262</v>
      </c>
      <c r="H23" s="690" t="str">
        <f t="shared" si="0"/>
        <v>是</v>
      </c>
    </row>
    <row r="24" ht="36" customHeight="1" spans="1:8">
      <c r="A24" s="691" t="s">
        <v>54</v>
      </c>
      <c r="B24" s="238" t="s">
        <v>55</v>
      </c>
      <c r="C24" s="595">
        <v>1651</v>
      </c>
      <c r="D24" s="595">
        <v>3000</v>
      </c>
      <c r="E24" s="496">
        <v>2119</v>
      </c>
      <c r="F24" s="617">
        <f t="shared" si="1"/>
        <v>0.283</v>
      </c>
      <c r="G24" s="617">
        <f t="shared" si="2"/>
        <v>0.706</v>
      </c>
      <c r="H24" s="690" t="str">
        <f t="shared" si="0"/>
        <v>是</v>
      </c>
    </row>
    <row r="25" ht="36" customHeight="1" spans="1:8">
      <c r="A25" s="691" t="s">
        <v>56</v>
      </c>
      <c r="B25" s="238" t="s">
        <v>57</v>
      </c>
      <c r="C25" s="595">
        <v>0</v>
      </c>
      <c r="D25" s="595">
        <v>0</v>
      </c>
      <c r="E25" s="496"/>
      <c r="F25" s="617" t="str">
        <f t="shared" si="1"/>
        <v/>
      </c>
      <c r="G25" s="617" t="str">
        <f t="shared" si="2"/>
        <v/>
      </c>
      <c r="H25" s="690" t="str">
        <f t="shared" si="0"/>
        <v>否</v>
      </c>
    </row>
    <row r="26" ht="36" customHeight="1" spans="1:8">
      <c r="A26" s="691" t="s">
        <v>58</v>
      </c>
      <c r="B26" s="238" t="s">
        <v>59</v>
      </c>
      <c r="C26" s="595">
        <v>20998</v>
      </c>
      <c r="D26" s="595">
        <v>21080</v>
      </c>
      <c r="E26" s="496">
        <v>22578</v>
      </c>
      <c r="F26" s="617">
        <f t="shared" si="1"/>
        <v>0.075</v>
      </c>
      <c r="G26" s="617">
        <f t="shared" si="2"/>
        <v>1.071</v>
      </c>
      <c r="H26" s="690" t="str">
        <f t="shared" si="0"/>
        <v>是</v>
      </c>
    </row>
    <row r="27" ht="36" customHeight="1" spans="1:8">
      <c r="A27" s="691" t="s">
        <v>60</v>
      </c>
      <c r="B27" s="238" t="s">
        <v>61</v>
      </c>
      <c r="C27" s="595">
        <v>78</v>
      </c>
      <c r="D27" s="595">
        <v>0</v>
      </c>
      <c r="E27" s="496"/>
      <c r="F27" s="617">
        <f t="shared" si="1"/>
        <v>-1</v>
      </c>
      <c r="G27" s="617" t="str">
        <f t="shared" si="2"/>
        <v/>
      </c>
      <c r="H27" s="690" t="str">
        <f t="shared" si="0"/>
        <v>是</v>
      </c>
    </row>
    <row r="28" ht="36" customHeight="1" spans="1:8">
      <c r="A28" s="691" t="s">
        <v>62</v>
      </c>
      <c r="B28" s="238" t="s">
        <v>63</v>
      </c>
      <c r="C28" s="595">
        <v>1041</v>
      </c>
      <c r="D28" s="595">
        <v>1500</v>
      </c>
      <c r="E28" s="496">
        <v>1811</v>
      </c>
      <c r="F28" s="617">
        <f t="shared" si="1"/>
        <v>0.74</v>
      </c>
      <c r="G28" s="617">
        <f t="shared" si="2"/>
        <v>1.207</v>
      </c>
      <c r="H28" s="690" t="str">
        <f t="shared" si="0"/>
        <v>是</v>
      </c>
    </row>
    <row r="29" ht="36" customHeight="1" spans="1:8">
      <c r="A29" s="691" t="s">
        <v>64</v>
      </c>
      <c r="B29" s="238" t="s">
        <v>65</v>
      </c>
      <c r="C29" s="595">
        <v>390</v>
      </c>
      <c r="D29" s="595">
        <v>400</v>
      </c>
      <c r="E29" s="496">
        <v>124</v>
      </c>
      <c r="F29" s="617">
        <f t="shared" si="1"/>
        <v>-0.682</v>
      </c>
      <c r="G29" s="617">
        <f t="shared" si="2"/>
        <v>0.31</v>
      </c>
      <c r="H29" s="690" t="str">
        <f t="shared" si="0"/>
        <v>是</v>
      </c>
    </row>
    <row r="30" s="488" customFormat="1" ht="36" customHeight="1" spans="1:8">
      <c r="A30" s="691"/>
      <c r="B30" s="238"/>
      <c r="C30" s="595"/>
      <c r="D30" s="595"/>
      <c r="E30" s="496"/>
      <c r="F30" s="614" t="str">
        <f t="shared" si="1"/>
        <v/>
      </c>
      <c r="G30" s="614" t="str">
        <f t="shared" si="2"/>
        <v/>
      </c>
      <c r="H30" s="690" t="str">
        <f t="shared" si="0"/>
        <v>是</v>
      </c>
    </row>
    <row r="31" s="488" customFormat="1" ht="36" customHeight="1" spans="1:8">
      <c r="A31" s="695"/>
      <c r="B31" s="663" t="s">
        <v>66</v>
      </c>
      <c r="C31" s="591">
        <f>SUM(C21,C5)</f>
        <v>56343</v>
      </c>
      <c r="D31" s="591">
        <f>SUM(D21,D5)</f>
        <v>58000</v>
      </c>
      <c r="E31" s="591">
        <f>SUM(E21,E5)</f>
        <v>58115</v>
      </c>
      <c r="F31" s="614">
        <f t="shared" si="1"/>
        <v>0.031</v>
      </c>
      <c r="G31" s="614">
        <f t="shared" si="2"/>
        <v>1.002</v>
      </c>
      <c r="H31" s="690" t="str">
        <f t="shared" si="0"/>
        <v>是</v>
      </c>
    </row>
    <row r="32" s="488" customFormat="1" ht="36" customHeight="1" spans="1:8">
      <c r="A32" s="692">
        <v>105</v>
      </c>
      <c r="B32" s="235" t="s">
        <v>67</v>
      </c>
      <c r="C32" s="591">
        <v>17064</v>
      </c>
      <c r="D32" s="591">
        <v>20190</v>
      </c>
      <c r="E32" s="622">
        <v>20190</v>
      </c>
      <c r="F32" s="614">
        <f t="shared" si="1"/>
        <v>0.183</v>
      </c>
      <c r="G32" s="614">
        <f t="shared" si="2"/>
        <v>1</v>
      </c>
      <c r="H32" s="690" t="str">
        <f t="shared" si="0"/>
        <v>是</v>
      </c>
    </row>
    <row r="33" ht="36" customHeight="1" spans="1:8">
      <c r="A33" s="688">
        <v>110</v>
      </c>
      <c r="B33" s="689" t="s">
        <v>68</v>
      </c>
      <c r="C33" s="591">
        <f>SUM(C34:C40)</f>
        <v>254113</v>
      </c>
      <c r="D33" s="591">
        <f>SUM(D34:D40)</f>
        <v>258200</v>
      </c>
      <c r="E33" s="591">
        <f>SUM(E34:E40)</f>
        <v>247186</v>
      </c>
      <c r="F33" s="614">
        <f t="shared" si="1"/>
        <v>-0.027</v>
      </c>
      <c r="G33" s="614">
        <f t="shared" si="2"/>
        <v>0.957</v>
      </c>
      <c r="H33" s="690" t="str">
        <f t="shared" si="0"/>
        <v>是</v>
      </c>
    </row>
    <row r="34" ht="36" customHeight="1" spans="1:8">
      <c r="A34" s="691">
        <v>11001</v>
      </c>
      <c r="B34" s="238" t="s">
        <v>69</v>
      </c>
      <c r="C34" s="595">
        <v>992</v>
      </c>
      <c r="D34" s="595">
        <v>2415</v>
      </c>
      <c r="E34" s="496">
        <v>2415</v>
      </c>
      <c r="F34" s="617">
        <f t="shared" si="1"/>
        <v>1.434</v>
      </c>
      <c r="G34" s="617">
        <f t="shared" si="2"/>
        <v>1</v>
      </c>
      <c r="H34" s="690" t="str">
        <f t="shared" si="0"/>
        <v>是</v>
      </c>
    </row>
    <row r="35" ht="36" customHeight="1" spans="1:8">
      <c r="A35" s="691"/>
      <c r="B35" s="238" t="s">
        <v>70</v>
      </c>
      <c r="C35" s="496">
        <v>194440</v>
      </c>
      <c r="D35" s="424">
        <v>143661</v>
      </c>
      <c r="E35" s="496">
        <v>168321</v>
      </c>
      <c r="F35" s="617">
        <f t="shared" si="1"/>
        <v>-0.134</v>
      </c>
      <c r="G35" s="617">
        <f t="shared" si="2"/>
        <v>1.172</v>
      </c>
      <c r="H35" s="690" t="str">
        <f t="shared" ref="H35:H41" si="3">IF(B35&lt;&gt;"",IF(SUM(C35:E35)&lt;&gt;0,"是","否"),"是")</f>
        <v>是</v>
      </c>
    </row>
    <row r="36" ht="36" customHeight="1" spans="1:8">
      <c r="A36" s="691"/>
      <c r="B36" s="238" t="s">
        <v>71</v>
      </c>
      <c r="C36" s="496">
        <v>44850</v>
      </c>
      <c r="D36" s="424">
        <v>45000</v>
      </c>
      <c r="E36" s="496">
        <v>38725</v>
      </c>
      <c r="F36" s="617">
        <f t="shared" si="1"/>
        <v>-0.137</v>
      </c>
      <c r="G36" s="617">
        <f t="shared" si="2"/>
        <v>0.861</v>
      </c>
      <c r="H36" s="690" t="str">
        <f t="shared" si="3"/>
        <v>是</v>
      </c>
    </row>
    <row r="37" ht="36" customHeight="1" spans="1:8">
      <c r="A37" s="691">
        <v>11008</v>
      </c>
      <c r="B37" s="238" t="s">
        <v>72</v>
      </c>
      <c r="C37" s="595">
        <v>0</v>
      </c>
      <c r="D37" s="595">
        <v>0</v>
      </c>
      <c r="E37" s="595"/>
      <c r="F37" s="617" t="str">
        <f t="shared" si="1"/>
        <v/>
      </c>
      <c r="G37" s="617" t="str">
        <f t="shared" si="2"/>
        <v/>
      </c>
      <c r="H37" s="690" t="str">
        <f t="shared" si="3"/>
        <v>否</v>
      </c>
    </row>
    <row r="38" ht="36" customHeight="1" spans="1:8">
      <c r="A38" s="691">
        <v>11009</v>
      </c>
      <c r="B38" s="238" t="s">
        <v>73</v>
      </c>
      <c r="C38" s="595">
        <v>12831</v>
      </c>
      <c r="D38" s="595">
        <v>66624</v>
      </c>
      <c r="E38" s="496">
        <v>37225</v>
      </c>
      <c r="F38" s="617">
        <f t="shared" si="1"/>
        <v>1.901</v>
      </c>
      <c r="G38" s="617">
        <f t="shared" si="2"/>
        <v>0.559</v>
      </c>
      <c r="H38" s="690" t="str">
        <f t="shared" si="3"/>
        <v>是</v>
      </c>
    </row>
    <row r="39" ht="36" customHeight="1" spans="1:8">
      <c r="A39" s="432">
        <v>11013</v>
      </c>
      <c r="B39" s="433" t="s">
        <v>74</v>
      </c>
      <c r="C39" s="595">
        <v>0</v>
      </c>
      <c r="D39" s="595">
        <v>0</v>
      </c>
      <c r="E39" s="496"/>
      <c r="F39" s="617" t="str">
        <f t="shared" si="1"/>
        <v/>
      </c>
      <c r="G39" s="617" t="str">
        <f t="shared" si="2"/>
        <v/>
      </c>
      <c r="H39" s="690" t="str">
        <f t="shared" si="3"/>
        <v>否</v>
      </c>
    </row>
    <row r="40" ht="36" customHeight="1" spans="1:8">
      <c r="A40" s="432">
        <v>11015</v>
      </c>
      <c r="B40" s="433" t="s">
        <v>75</v>
      </c>
      <c r="C40" s="595">
        <v>1000</v>
      </c>
      <c r="D40" s="595">
        <v>500</v>
      </c>
      <c r="E40" s="496">
        <v>500</v>
      </c>
      <c r="F40" s="617">
        <f t="shared" si="1"/>
        <v>-0.5</v>
      </c>
      <c r="G40" s="617">
        <f t="shared" si="2"/>
        <v>1</v>
      </c>
      <c r="H40" s="690" t="str">
        <f t="shared" si="3"/>
        <v>是</v>
      </c>
    </row>
    <row r="41" s="486" customFormat="1" ht="36" customHeight="1" spans="1:8">
      <c r="A41" s="696"/>
      <c r="B41" s="697" t="s">
        <v>76</v>
      </c>
      <c r="C41" s="591">
        <f>SUM(C31:C32,C33)</f>
        <v>327520</v>
      </c>
      <c r="D41" s="591">
        <f>SUM(D31:D32,D33)</f>
        <v>336390</v>
      </c>
      <c r="E41" s="591">
        <f>SUM(E31:E32,E33)</f>
        <v>325491</v>
      </c>
      <c r="F41" s="614">
        <f t="shared" si="1"/>
        <v>-0.006</v>
      </c>
      <c r="G41" s="614">
        <f t="shared" si="2"/>
        <v>0.968</v>
      </c>
      <c r="H41" s="690" t="str">
        <f t="shared" si="3"/>
        <v>是</v>
      </c>
    </row>
    <row r="42" ht="50.1" customHeight="1" spans="2:7">
      <c r="B42" s="698"/>
      <c r="C42" s="699"/>
      <c r="D42" s="699"/>
      <c r="E42" s="699"/>
      <c r="F42" s="699"/>
      <c r="G42" s="699"/>
    </row>
    <row r="43" spans="4:5">
      <c r="D43" s="475"/>
      <c r="E43" s="475"/>
    </row>
  </sheetData>
  <sheetProtection algorithmName="SHA-512" hashValue="dGe+VvyWDiFcVJHjvODARTCvOMUojzTKMQvySQnTAGZprxGO08NKT9RmG2EpVe1hmVW1jrxhPsbNDtCNGvw8Og==" saltValue="YGT1oqZm89oQB+LuUnb0Yw==" spinCount="100000" sheet="1" objects="1" scenarios="1"/>
  <autoFilter ref="A4:H41">
    <extLst/>
  </autoFilter>
  <mergeCells count="8">
    <mergeCell ref="B1:G1"/>
    <mergeCell ref="D3:E3"/>
    <mergeCell ref="F3:G3"/>
    <mergeCell ref="B42:G42"/>
    <mergeCell ref="A3:A4"/>
    <mergeCell ref="B3:B4"/>
    <mergeCell ref="C3:C4"/>
    <mergeCell ref="H3:H4"/>
  </mergeCells>
  <conditionalFormatting sqref="F2">
    <cfRule type="cellIs" dxfId="0" priority="112" stopIfTrue="1" operator="lessThanOrEqual">
      <formula>-1</formula>
    </cfRule>
  </conditionalFormatting>
  <conditionalFormatting sqref="G2">
    <cfRule type="cellIs" dxfId="0" priority="103" stopIfTrue="1" operator="lessThanOrEqual">
      <formula>-1</formula>
    </cfRule>
  </conditionalFormatting>
  <conditionalFormatting sqref="C5:F5">
    <cfRule type="expression" dxfId="1" priority="49" stopIfTrue="1">
      <formula>"len($A:$A)=3"</formula>
    </cfRule>
    <cfRule type="expression" dxfId="1" priority="50" stopIfTrue="1">
      <formula>"len($A:$A)=3"</formula>
    </cfRule>
  </conditionalFormatting>
  <conditionalFormatting sqref="D5:F5">
    <cfRule type="expression" dxfId="1" priority="46" stopIfTrue="1">
      <formula>"len($A:$A)=3"</formula>
    </cfRule>
    <cfRule type="expression" dxfId="1" priority="47" stopIfTrue="1">
      <formula>"len($A:$A)=3"</formula>
    </cfRule>
  </conditionalFormatting>
  <conditionalFormatting sqref="C6:F6">
    <cfRule type="expression" dxfId="1" priority="82" stopIfTrue="1">
      <formula>"len($A:$A)=3"</formula>
    </cfRule>
  </conditionalFormatting>
  <conditionalFormatting sqref="D6:F6">
    <cfRule type="expression" dxfId="1" priority="19" stopIfTrue="1">
      <formula>"len($A:$A)=3"</formula>
    </cfRule>
    <cfRule type="expression" dxfId="1" priority="20" stopIfTrue="1">
      <formula>"len($A:$A)=3"</formula>
    </cfRule>
  </conditionalFormatting>
  <conditionalFormatting sqref="C21:F21">
    <cfRule type="expression" dxfId="1" priority="48" stopIfTrue="1">
      <formula>"len($A:$A)=3"</formula>
    </cfRule>
  </conditionalFormatting>
  <conditionalFormatting sqref="C29:F29">
    <cfRule type="expression" dxfId="1" priority="35" stopIfTrue="1">
      <formula>"len($A:$A)=3"</formula>
    </cfRule>
    <cfRule type="expression" dxfId="1" priority="36" stopIfTrue="1">
      <formula>"len($A:$A)=3"</formula>
    </cfRule>
  </conditionalFormatting>
  <conditionalFormatting sqref="C31:F31">
    <cfRule type="expression" dxfId="1" priority="45" stopIfTrue="1">
      <formula>"len($A:$A)=3"</formula>
    </cfRule>
  </conditionalFormatting>
  <conditionalFormatting sqref="A32:B32">
    <cfRule type="expression" dxfId="1" priority="98" stopIfTrue="1">
      <formula>"len($A:$A)=3"</formula>
    </cfRule>
  </conditionalFormatting>
  <conditionalFormatting sqref="C32:F32">
    <cfRule type="expression" dxfId="1" priority="7" stopIfTrue="1">
      <formula>"len($A:$A)=3"</formula>
    </cfRule>
    <cfRule type="expression" dxfId="1" priority="8" stopIfTrue="1">
      <formula>"len($A:$A)=3"</formula>
    </cfRule>
  </conditionalFormatting>
  <conditionalFormatting sqref="D32:F32">
    <cfRule type="expression" dxfId="1" priority="5" stopIfTrue="1">
      <formula>"len($A:$A)=3"</formula>
    </cfRule>
    <cfRule type="expression" dxfId="1" priority="6" stopIfTrue="1">
      <formula>"len($A:$A)=3"</formula>
    </cfRule>
  </conditionalFormatting>
  <conditionalFormatting sqref="C33:F33">
    <cfRule type="expression" dxfId="1" priority="43" stopIfTrue="1">
      <formula>"len($A:$A)=3"</formula>
    </cfRule>
    <cfRule type="expression" dxfId="1" priority="44" stopIfTrue="1">
      <formula>"len($A:$A)=3"</formula>
    </cfRule>
  </conditionalFormatting>
  <conditionalFormatting sqref="C34:F34">
    <cfRule type="expression" dxfId="1" priority="3" stopIfTrue="1">
      <formula>"len($A:$A)=3"</formula>
    </cfRule>
    <cfRule type="expression" dxfId="1" priority="4" stopIfTrue="1">
      <formula>"len($A:$A)=3"</formula>
    </cfRule>
  </conditionalFormatting>
  <conditionalFormatting sqref="D34:F34">
    <cfRule type="expression" dxfId="1" priority="1" stopIfTrue="1">
      <formula>"len($A:$A)=3"</formula>
    </cfRule>
    <cfRule type="expression" dxfId="1" priority="2" stopIfTrue="1">
      <formula>"len($A:$A)=3"</formula>
    </cfRule>
  </conditionalFormatting>
  <conditionalFormatting sqref="C35:F35">
    <cfRule type="expression" dxfId="1" priority="28" stopIfTrue="1">
      <formula>"len($A:$A)=3"</formula>
    </cfRule>
    <cfRule type="expression" dxfId="1" priority="29" stopIfTrue="1">
      <formula>"len($A:$A)=3"</formula>
    </cfRule>
    <cfRule type="expression" dxfId="1" priority="30" stopIfTrue="1">
      <formula>"len($A:$A)=3"</formula>
    </cfRule>
  </conditionalFormatting>
  <conditionalFormatting sqref="C36:F36">
    <cfRule type="expression" dxfId="1" priority="25" stopIfTrue="1">
      <formula>"len($A:$A)=3"</formula>
    </cfRule>
    <cfRule type="expression" dxfId="1" priority="26" stopIfTrue="1">
      <formula>"len($A:$A)=3"</formula>
    </cfRule>
    <cfRule type="expression" dxfId="1" priority="27" stopIfTrue="1">
      <formula>"len($A:$A)=3"</formula>
    </cfRule>
  </conditionalFormatting>
  <conditionalFormatting sqref="C41:F41">
    <cfRule type="expression" dxfId="1" priority="41" stopIfTrue="1">
      <formula>"len($A:$A)=3"</formula>
    </cfRule>
    <cfRule type="expression" dxfId="1" priority="42" stopIfTrue="1">
      <formula>"len($A:$A)=3"</formula>
    </cfRule>
  </conditionalFormatting>
  <conditionalFormatting sqref="B5:B7">
    <cfRule type="expression" dxfId="1" priority="102" stopIfTrue="1">
      <formula>"len($A:$A)=3"</formula>
    </cfRule>
  </conditionalFormatting>
  <conditionalFormatting sqref="B39:B40">
    <cfRule type="expression" dxfId="1" priority="70" stopIfTrue="1">
      <formula>"len($A:$A)=3"</formula>
    </cfRule>
    <cfRule type="expression" dxfId="1" priority="71" stopIfTrue="1">
      <formula>"len($A:$A)=3"</formula>
    </cfRule>
  </conditionalFormatting>
  <conditionalFormatting sqref="A5:B32">
    <cfRule type="expression" dxfId="1" priority="99" stopIfTrue="1">
      <formula>"len($A:$A)=3"</formula>
    </cfRule>
  </conditionalFormatting>
  <conditionalFormatting sqref="C6:F6 C30:F30">
    <cfRule type="expression" dxfId="1" priority="77" stopIfTrue="1">
      <formula>"len($A:$A)=3"</formula>
    </cfRule>
  </conditionalFormatting>
  <conditionalFormatting sqref="C7:F20">
    <cfRule type="expression" dxfId="1" priority="39" stopIfTrue="1">
      <formula>"len($A:$A)=3"</formula>
    </cfRule>
    <cfRule type="expression" dxfId="1" priority="40" stopIfTrue="1">
      <formula>"len($A:$A)=3"</formula>
    </cfRule>
  </conditionalFormatting>
  <conditionalFormatting sqref="D7:F13">
    <cfRule type="expression" dxfId="1" priority="17" stopIfTrue="1">
      <formula>"len($A:$A)=3"</formula>
    </cfRule>
    <cfRule type="expression" dxfId="1" priority="18" stopIfTrue="1">
      <formula>"len($A:$A)=3"</formula>
    </cfRule>
  </conditionalFormatting>
  <conditionalFormatting sqref="B8:B9 B32:B36 A37:B37">
    <cfRule type="expression" dxfId="1" priority="100" stopIfTrue="1">
      <formula>"len($A:$A)=3"</formula>
    </cfRule>
  </conditionalFormatting>
  <conditionalFormatting sqref="D14:F20">
    <cfRule type="expression" dxfId="1" priority="15" stopIfTrue="1">
      <formula>"len($A:$A)=3"</formula>
    </cfRule>
    <cfRule type="expression" dxfId="1" priority="16" stopIfTrue="1">
      <formula>"len($A:$A)=3"</formula>
    </cfRule>
  </conditionalFormatting>
  <conditionalFormatting sqref="C22:F28">
    <cfRule type="expression" dxfId="1" priority="37" stopIfTrue="1">
      <formula>"len($A:$A)=3"</formula>
    </cfRule>
    <cfRule type="expression" dxfId="1" priority="38" stopIfTrue="1">
      <formula>"len($A:$A)=3"</formula>
    </cfRule>
  </conditionalFormatting>
  <conditionalFormatting sqref="D22:F26">
    <cfRule type="expression" dxfId="1" priority="13" stopIfTrue="1">
      <formula>"len($A:$A)=3"</formula>
    </cfRule>
    <cfRule type="expression" dxfId="1" priority="14" stopIfTrue="1">
      <formula>"len($A:$A)=3"</formula>
    </cfRule>
  </conditionalFormatting>
  <conditionalFormatting sqref="D27:F30">
    <cfRule type="expression" dxfId="1" priority="11" stopIfTrue="1">
      <formula>"len($A:$A)=3"</formula>
    </cfRule>
    <cfRule type="expression" dxfId="1" priority="12" stopIfTrue="1">
      <formula>"len($A:$A)=3"</formula>
    </cfRule>
  </conditionalFormatting>
  <conditionalFormatting sqref="A33:B36 B40:B42">
    <cfRule type="expression" dxfId="1" priority="97" stopIfTrue="1">
      <formula>"len($A:$A)=3"</formula>
    </cfRule>
  </conditionalFormatting>
  <conditionalFormatting sqref="A34:B36">
    <cfRule type="expression" dxfId="1" priority="96" stopIfTrue="1">
      <formula>"len($A:$A)=3"</formula>
    </cfRule>
  </conditionalFormatting>
  <conditionalFormatting sqref="E34:F36">
    <cfRule type="expression" dxfId="1" priority="75" stopIfTrue="1">
      <formula>"len($A:$A)=3"</formula>
    </cfRule>
    <cfRule type="expression" dxfId="1" priority="83" stopIfTrue="1">
      <formula>"len($A:$A)=3"</formula>
    </cfRule>
  </conditionalFormatting>
  <conditionalFormatting sqref="D35:F36">
    <cfRule type="expression" dxfId="1" priority="21" stopIfTrue="1">
      <formula>"len($A:$A)=3"</formula>
    </cfRule>
    <cfRule type="expression" dxfId="1" priority="22" stopIfTrue="1">
      <formula>"len($A:$A)=3"</formula>
    </cfRule>
    <cfRule type="expression" dxfId="1" priority="23" stopIfTrue="1">
      <formula>"len($A:$A)=3"</formula>
    </cfRule>
    <cfRule type="expression" dxfId="1" priority="24" stopIfTrue="1">
      <formula>"len($A:$A)=3"</formula>
    </cfRule>
  </conditionalFormatting>
  <conditionalFormatting sqref="A37:B42">
    <cfRule type="expression" dxfId="1" priority="94" stopIfTrue="1">
      <formula>"len($A:$A)=3"</formula>
    </cfRule>
  </conditionalFormatting>
  <conditionalFormatting sqref="C37:F40">
    <cfRule type="expression" dxfId="1" priority="33" stopIfTrue="1">
      <formula>"len($A:$A)=3"</formula>
    </cfRule>
    <cfRule type="expression" dxfId="1" priority="34" stopIfTrue="1">
      <formula>"len($A:$A)=3"</formula>
    </cfRule>
  </conditionalFormatting>
  <conditionalFormatting sqref="D37:F40">
    <cfRule type="expression" dxfId="1" priority="9" stopIfTrue="1">
      <formula>"len($A:$A)=3"</formula>
    </cfRule>
    <cfRule type="expression" dxfId="1" priority="10"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31" orientation="portrait" useFirstPageNumber="1"/>
  <headerFooter alignWithMargins="0">
    <oddFooter>&amp;C&amp;16- &amp;P -</oddFooter>
  </headerFooter>
  <drawing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E23"/>
  <sheetViews>
    <sheetView showGridLines="0" showZeros="0" view="pageBreakPreview" zoomScaleNormal="100" topLeftCell="A10" workbookViewId="0">
      <selection activeCell="D16" sqref="D16"/>
    </sheetView>
  </sheetViews>
  <sheetFormatPr defaultColWidth="9" defaultRowHeight="14.25" outlineLevelCol="4"/>
  <cols>
    <col min="1" max="1" width="45.625" style="62" customWidth="1"/>
    <col min="2" max="4" width="20.625" style="62" customWidth="1"/>
    <col min="5" max="16384" width="9" style="62"/>
  </cols>
  <sheetData>
    <row r="1" ht="45" customHeight="1" spans="1:4">
      <c r="A1" s="63" t="str">
        <f>YEAR(封面!$B$7)&amp;"年云县社会保险基金结余预算情况表"</f>
        <v>2022年云县社会保险基金结余预算情况表</v>
      </c>
      <c r="B1" s="63"/>
      <c r="C1" s="63"/>
      <c r="D1" s="63"/>
    </row>
    <row r="2" ht="20.1" customHeight="1" spans="1:4">
      <c r="A2" s="64" t="s">
        <v>2015</v>
      </c>
      <c r="B2" s="65"/>
      <c r="C2" s="66"/>
      <c r="D2" s="67" t="s">
        <v>1561</v>
      </c>
    </row>
    <row r="3" ht="45" customHeight="1" spans="1:5">
      <c r="A3" s="68" t="s">
        <v>1696</v>
      </c>
      <c r="B3" s="69" t="str">
        <f>YEAR(封面!$B$7)-1&amp;"年执行数"</f>
        <v>2021年执行数</v>
      </c>
      <c r="C3" s="69" t="str">
        <f>YEAR(封面!$B$7)&amp;"年预算数"</f>
        <v>2022年预算数</v>
      </c>
      <c r="D3" s="69" t="s">
        <v>1579</v>
      </c>
      <c r="E3" s="70" t="s">
        <v>13</v>
      </c>
    </row>
    <row r="4" ht="36" customHeight="1" spans="1:5">
      <c r="A4" s="71" t="s">
        <v>1562</v>
      </c>
      <c r="B4" s="72"/>
      <c r="C4" s="73"/>
      <c r="D4" s="74" t="str">
        <f t="shared" ref="D4:D19" si="0">IF(B4&gt;0,C4/B4-1,IF(B4&lt;0,-(C4/B4-1),""))</f>
        <v/>
      </c>
      <c r="E4" s="75" t="str">
        <f t="shared" ref="E4:E19" si="1">IF(A4&lt;&gt;"",IF(SUM(B4:C4)&lt;&gt;0,"是","否"),"是")</f>
        <v>否</v>
      </c>
    </row>
    <row r="5" ht="36" customHeight="1" spans="1:5">
      <c r="A5" s="76" t="s">
        <v>1563</v>
      </c>
      <c r="B5" s="77"/>
      <c r="C5" s="78"/>
      <c r="D5" s="79" t="str">
        <f t="shared" si="0"/>
        <v/>
      </c>
      <c r="E5" s="75" t="str">
        <f t="shared" si="1"/>
        <v>否</v>
      </c>
    </row>
    <row r="6" ht="36" customHeight="1" spans="1:5">
      <c r="A6" s="71" t="s">
        <v>1564</v>
      </c>
      <c r="B6" s="80">
        <v>-2003</v>
      </c>
      <c r="C6" s="73">
        <v>3157</v>
      </c>
      <c r="D6" s="81">
        <f t="shared" si="0"/>
        <v>2.576</v>
      </c>
      <c r="E6" s="75" t="str">
        <f t="shared" si="1"/>
        <v>是</v>
      </c>
    </row>
    <row r="7" ht="36" customHeight="1" spans="1:5">
      <c r="A7" s="76" t="s">
        <v>1565</v>
      </c>
      <c r="B7" s="82">
        <v>18868</v>
      </c>
      <c r="C7" s="78">
        <v>22025</v>
      </c>
      <c r="D7" s="79">
        <f t="shared" si="0"/>
        <v>0.167</v>
      </c>
      <c r="E7" s="75" t="str">
        <f t="shared" si="1"/>
        <v>是</v>
      </c>
    </row>
    <row r="8" s="61" customFormat="1" ht="36" customHeight="1" spans="1:5">
      <c r="A8" s="71" t="s">
        <v>1566</v>
      </c>
      <c r="B8" s="72">
        <v>-137</v>
      </c>
      <c r="C8" s="73">
        <v>-58</v>
      </c>
      <c r="D8" s="81">
        <f t="shared" si="0"/>
        <v>0.577</v>
      </c>
      <c r="E8" s="75" t="str">
        <f t="shared" si="1"/>
        <v>是</v>
      </c>
    </row>
    <row r="9" s="61" customFormat="1" ht="36" customHeight="1" spans="1:5">
      <c r="A9" s="76" t="s">
        <v>1567</v>
      </c>
      <c r="B9" s="82">
        <v>155</v>
      </c>
      <c r="C9" s="78">
        <v>97</v>
      </c>
      <c r="D9" s="79">
        <f t="shared" si="0"/>
        <v>-0.374</v>
      </c>
      <c r="E9" s="75" t="str">
        <f t="shared" si="1"/>
        <v>是</v>
      </c>
    </row>
    <row r="10" s="61" customFormat="1" ht="36" customHeight="1" spans="1:5">
      <c r="A10" s="71" t="s">
        <v>1568</v>
      </c>
      <c r="B10" s="72">
        <v>2368</v>
      </c>
      <c r="C10" s="73">
        <v>626</v>
      </c>
      <c r="D10" s="81">
        <f t="shared" si="0"/>
        <v>-0.736</v>
      </c>
      <c r="E10" s="75" t="str">
        <f t="shared" si="1"/>
        <v>是</v>
      </c>
    </row>
    <row r="11" s="61" customFormat="1" ht="36" customHeight="1" spans="1:5">
      <c r="A11" s="76" t="s">
        <v>1569</v>
      </c>
      <c r="B11" s="82">
        <v>8312</v>
      </c>
      <c r="C11" s="78">
        <v>8938</v>
      </c>
      <c r="D11" s="79">
        <f t="shared" si="0"/>
        <v>0.075</v>
      </c>
      <c r="E11" s="75" t="str">
        <f t="shared" si="1"/>
        <v>是</v>
      </c>
    </row>
    <row r="12" s="61" customFormat="1" ht="36" customHeight="1" spans="1:5">
      <c r="A12" s="71" t="s">
        <v>1570</v>
      </c>
      <c r="B12" s="83"/>
      <c r="C12" s="84">
        <v>0</v>
      </c>
      <c r="D12" s="81" t="str">
        <f t="shared" si="0"/>
        <v/>
      </c>
      <c r="E12" s="75" t="str">
        <f t="shared" si="1"/>
        <v>否</v>
      </c>
    </row>
    <row r="13" s="61" customFormat="1" ht="36" customHeight="1" spans="1:5">
      <c r="A13" s="76" t="s">
        <v>1571</v>
      </c>
      <c r="B13" s="82"/>
      <c r="C13" s="78">
        <v>0</v>
      </c>
      <c r="D13" s="79" t="str">
        <f t="shared" si="0"/>
        <v/>
      </c>
      <c r="E13" s="75" t="str">
        <f t="shared" si="1"/>
        <v>否</v>
      </c>
    </row>
    <row r="14" s="61" customFormat="1" ht="36" customHeight="1" spans="1:5">
      <c r="A14" s="71" t="s">
        <v>1572</v>
      </c>
      <c r="B14" s="72">
        <v>3985</v>
      </c>
      <c r="C14" s="73">
        <v>6781</v>
      </c>
      <c r="D14" s="81">
        <f t="shared" si="0"/>
        <v>0.702</v>
      </c>
      <c r="E14" s="75" t="str">
        <f t="shared" si="1"/>
        <v>是</v>
      </c>
    </row>
    <row r="15" s="61" customFormat="1" ht="36" customHeight="1" spans="1:5">
      <c r="A15" s="76" t="s">
        <v>2016</v>
      </c>
      <c r="B15" s="82">
        <v>32977</v>
      </c>
      <c r="C15" s="78">
        <v>39758</v>
      </c>
      <c r="D15" s="79">
        <f t="shared" si="0"/>
        <v>0.206</v>
      </c>
      <c r="E15" s="75" t="str">
        <f t="shared" si="1"/>
        <v>是</v>
      </c>
    </row>
    <row r="16" s="61" customFormat="1" ht="36" customHeight="1" spans="1:5">
      <c r="A16" s="71" t="s">
        <v>2017</v>
      </c>
      <c r="B16" s="83">
        <v>2874</v>
      </c>
      <c r="C16" s="73">
        <v>279</v>
      </c>
      <c r="D16" s="81">
        <f t="shared" si="0"/>
        <v>-0.903</v>
      </c>
      <c r="E16" s="75" t="str">
        <f t="shared" si="1"/>
        <v>是</v>
      </c>
    </row>
    <row r="17" s="61" customFormat="1" ht="36" customHeight="1" spans="1:5">
      <c r="A17" s="76" t="s">
        <v>1575</v>
      </c>
      <c r="B17" s="82">
        <v>8412</v>
      </c>
      <c r="C17" s="78">
        <v>8691</v>
      </c>
      <c r="D17" s="79">
        <f t="shared" si="0"/>
        <v>0.033</v>
      </c>
      <c r="E17" s="75" t="str">
        <f t="shared" si="1"/>
        <v>是</v>
      </c>
    </row>
    <row r="18" s="61" customFormat="1" ht="36" customHeight="1" spans="1:5">
      <c r="A18" s="85" t="s">
        <v>2018</v>
      </c>
      <c r="B18" s="72">
        <f>B4+B6+B8+B10+B12+B14+B16</f>
        <v>7087</v>
      </c>
      <c r="C18" s="72">
        <f>C4+C6+C8+C10+C12+C14+C16</f>
        <v>10785</v>
      </c>
      <c r="D18" s="81">
        <f t="shared" si="0"/>
        <v>0.522</v>
      </c>
      <c r="E18" s="75" t="str">
        <f t="shared" si="1"/>
        <v>是</v>
      </c>
    </row>
    <row r="19" s="61" customFormat="1" ht="36" customHeight="1" spans="1:5">
      <c r="A19" s="85" t="s">
        <v>2019</v>
      </c>
      <c r="B19" s="72">
        <f>B5+B7+B9+B11+B13+B15+B17</f>
        <v>68724</v>
      </c>
      <c r="C19" s="72">
        <f>C5+C7+C9+C11+C13+C15+C17</f>
        <v>79509</v>
      </c>
      <c r="D19" s="81">
        <f t="shared" si="0"/>
        <v>0.157</v>
      </c>
      <c r="E19" s="75" t="str">
        <f t="shared" si="1"/>
        <v>是</v>
      </c>
    </row>
    <row r="20" spans="2:3">
      <c r="B20" s="86"/>
      <c r="C20" s="86"/>
    </row>
    <row r="21" spans="2:3">
      <c r="B21" s="86"/>
      <c r="C21" s="86"/>
    </row>
    <row r="22" spans="2:3">
      <c r="B22" s="86"/>
      <c r="C22" s="86"/>
    </row>
    <row r="23" spans="2:3">
      <c r="B23" s="86"/>
      <c r="C23" s="86"/>
    </row>
  </sheetData>
  <sheetProtection algorithmName="SHA-512" hashValue="wDZubm1kxxpVKe+b/XXRXUhMWL/sVbbX8ke9al4Y4lYGuHYWlBbdWX/r4ghiQSWv1tfr0CYcdl0XlMtoj7NzGg==" saltValue="+TAPgbb4YphldhQ4gfH8fA==" spinCount="100000" sheet="1" objects="1" scenarios="1"/>
  <autoFilter ref="A3:E19">
    <extLst/>
  </autoFilter>
  <mergeCells count="1">
    <mergeCell ref="A1:D1"/>
  </mergeCells>
  <conditionalFormatting sqref="E4:F19">
    <cfRule type="cellIs" dxfId="3" priority="3" stopIfTrue="1" operator="lessThanOrEqual">
      <formula>-1</formula>
    </cfRule>
  </conditionalFormatting>
  <conditionalFormatting sqref="D5:F17">
    <cfRule type="cellIs" dxfId="3" priority="2" stopIfTrue="1" operator="lessThanOrEqual">
      <formula>-1</formula>
    </cfRule>
  </conditionalFormatting>
  <conditionalFormatting sqref="D18:F19">
    <cfRule type="cellIs" dxfId="3" priority="1"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123" orientation="portrait" useFirstPageNumber="1"/>
  <headerFooter alignWithMargins="0">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42"/>
  <sheetViews>
    <sheetView showGridLines="0" view="pageBreakPreview" zoomScale="90" zoomScaleNormal="85" workbookViewId="0">
      <pane xSplit="1" ySplit="5" topLeftCell="B6" activePane="bottomRight" state="frozen"/>
      <selection/>
      <selection pane="topRight"/>
      <selection pane="bottomLeft"/>
      <selection pane="bottomRight" activeCell="B29" sqref="B29"/>
    </sheetView>
  </sheetViews>
  <sheetFormatPr defaultColWidth="9" defaultRowHeight="13.5" outlineLevelCol="7"/>
  <cols>
    <col min="1" max="1" width="50.625" style="3" customWidth="1"/>
    <col min="2" max="4" width="18.625" style="3" customWidth="1"/>
    <col min="5" max="5" width="51.375" style="3" customWidth="1"/>
    <col min="6" max="8" width="18.625" style="3" customWidth="1"/>
    <col min="9" max="16384" width="9" style="3"/>
  </cols>
  <sheetData>
    <row r="1" ht="45" customHeight="1" spans="1:8">
      <c r="A1" s="4" t="str">
        <f>YEAR(封面!$B$7)-1&amp;"年云县政府债务限额和余额情况表"</f>
        <v>2021年云县政府债务限额和余额情况表</v>
      </c>
      <c r="B1" s="4"/>
      <c r="C1" s="4"/>
      <c r="D1" s="4"/>
      <c r="E1" s="4" t="str">
        <f>YEAR(封面!$B$7)-1&amp;"年云县政府债务限额和余额情况表"</f>
        <v>2021年云县政府债务限额和余额情况表</v>
      </c>
      <c r="F1" s="4"/>
      <c r="G1" s="4"/>
      <c r="H1" s="4"/>
    </row>
    <row r="2" s="2" customFormat="1" ht="20.1" customHeight="1" spans="1:8">
      <c r="A2" s="60" t="s">
        <v>2020</v>
      </c>
      <c r="B2" s="5"/>
      <c r="C2" s="5"/>
      <c r="D2" s="6" t="s">
        <v>2021</v>
      </c>
      <c r="E2" s="60" t="s">
        <v>2020</v>
      </c>
      <c r="F2" s="6"/>
      <c r="G2" s="6"/>
      <c r="H2" s="6" t="s">
        <v>2021</v>
      </c>
    </row>
    <row r="3" s="2" customFormat="1" ht="45" customHeight="1" spans="1:8">
      <c r="A3" s="7" t="s">
        <v>2022</v>
      </c>
      <c r="B3" s="8" t="s">
        <v>2023</v>
      </c>
      <c r="C3" s="8"/>
      <c r="D3" s="8"/>
      <c r="E3" s="7" t="s">
        <v>2022</v>
      </c>
      <c r="F3" s="8" t="s">
        <v>2024</v>
      </c>
      <c r="G3" s="8"/>
      <c r="H3" s="8"/>
    </row>
    <row r="4" ht="45" customHeight="1" spans="1:8">
      <c r="A4" s="7"/>
      <c r="B4" s="7" t="str">
        <f>YEAR(封面!$B$7)-2&amp;"年决算数"</f>
        <v>2020年决算数</v>
      </c>
      <c r="C4" s="7" t="str">
        <f>YEAR(封面!$B$7)-1&amp;"年执行数"</f>
        <v>2021年执行数</v>
      </c>
      <c r="D4" s="9" t="s">
        <v>2025</v>
      </c>
      <c r="E4" s="7"/>
      <c r="F4" s="7" t="str">
        <f>YEAR(封面!$B$7)-2&amp;"年决算数"</f>
        <v>2020年决算数</v>
      </c>
      <c r="G4" s="7" t="str">
        <f>YEAR(封面!$B$7)-1&amp;"年执行数"</f>
        <v>2021年执行数</v>
      </c>
      <c r="H4" s="9" t="s">
        <v>2025</v>
      </c>
    </row>
    <row r="5" ht="36" customHeight="1" spans="1:8">
      <c r="A5" s="7" t="s">
        <v>2026</v>
      </c>
      <c r="B5" s="7"/>
      <c r="C5" s="7"/>
      <c r="D5" s="7"/>
      <c r="E5" s="7" t="s">
        <v>2026</v>
      </c>
      <c r="F5" s="7"/>
      <c r="G5" s="7"/>
      <c r="H5" s="7"/>
    </row>
    <row r="6" ht="36" customHeight="1" spans="1:8">
      <c r="A6" s="14" t="s">
        <v>2027</v>
      </c>
      <c r="B6" s="11">
        <v>172987</v>
      </c>
      <c r="C6" s="12">
        <v>170037</v>
      </c>
      <c r="D6" s="13">
        <f t="shared" ref="D6:D11" si="0">IF(B6&lt;&gt;0,C6/B6-1,"")</f>
        <v>-0.017</v>
      </c>
      <c r="E6" s="14" t="s">
        <v>2027</v>
      </c>
      <c r="F6" s="11">
        <v>172987</v>
      </c>
      <c r="G6" s="11">
        <v>170037</v>
      </c>
      <c r="H6" s="13">
        <f t="shared" ref="H6:H10" si="1">IF(F6&lt;&gt;0,G6/F6-1,"")</f>
        <v>-0.017</v>
      </c>
    </row>
    <row r="7" ht="36" customHeight="1" spans="1:8">
      <c r="A7" s="14" t="s">
        <v>2028</v>
      </c>
      <c r="B7" s="11">
        <v>206621</v>
      </c>
      <c r="C7" s="12">
        <v>206621</v>
      </c>
      <c r="D7" s="15">
        <f t="shared" si="0"/>
        <v>0</v>
      </c>
      <c r="E7" s="14" t="s">
        <v>2028</v>
      </c>
      <c r="F7" s="11">
        <v>206621</v>
      </c>
      <c r="G7" s="11">
        <v>206621</v>
      </c>
      <c r="H7" s="13">
        <f t="shared" si="1"/>
        <v>0</v>
      </c>
    </row>
    <row r="8" ht="36" customHeight="1" spans="1:8">
      <c r="A8" s="14" t="s">
        <v>2029</v>
      </c>
      <c r="B8" s="11">
        <f t="shared" ref="B8:G8" si="2">B9+B10+B11+B12</f>
        <v>17064</v>
      </c>
      <c r="C8" s="11">
        <f t="shared" si="2"/>
        <v>20190</v>
      </c>
      <c r="D8" s="15">
        <f t="shared" si="0"/>
        <v>0.183</v>
      </c>
      <c r="E8" s="14" t="s">
        <v>2029</v>
      </c>
      <c r="F8" s="11">
        <f t="shared" si="2"/>
        <v>17064</v>
      </c>
      <c r="G8" s="11">
        <f t="shared" si="2"/>
        <v>20190</v>
      </c>
      <c r="H8" s="13">
        <f t="shared" si="1"/>
        <v>0.183</v>
      </c>
    </row>
    <row r="9" ht="36" customHeight="1" spans="1:8">
      <c r="A9" s="16" t="s">
        <v>2030</v>
      </c>
      <c r="B9" s="11"/>
      <c r="C9" s="11"/>
      <c r="D9" s="15" t="str">
        <f t="shared" si="0"/>
        <v/>
      </c>
      <c r="E9" s="16" t="s">
        <v>2030</v>
      </c>
      <c r="F9" s="11"/>
      <c r="G9" s="11">
        <v>0</v>
      </c>
      <c r="H9" s="13" t="str">
        <f t="shared" si="1"/>
        <v/>
      </c>
    </row>
    <row r="10" ht="36" customHeight="1" spans="1:8">
      <c r="A10" s="16" t="s">
        <v>2031</v>
      </c>
      <c r="B10" s="11">
        <v>17064</v>
      </c>
      <c r="C10" s="11">
        <v>20190</v>
      </c>
      <c r="D10" s="15">
        <f t="shared" si="0"/>
        <v>0.183</v>
      </c>
      <c r="E10" s="16" t="s">
        <v>2031</v>
      </c>
      <c r="F10" s="11">
        <v>17064</v>
      </c>
      <c r="G10" s="11">
        <v>20190</v>
      </c>
      <c r="H10" s="13">
        <f t="shared" si="1"/>
        <v>0.183</v>
      </c>
    </row>
    <row r="11" ht="36" customHeight="1" spans="1:8">
      <c r="A11" s="16" t="s">
        <v>2032</v>
      </c>
      <c r="B11" s="11"/>
      <c r="C11" s="11"/>
      <c r="D11" s="15" t="str">
        <f t="shared" si="0"/>
        <v/>
      </c>
      <c r="E11" s="16" t="s">
        <v>2032</v>
      </c>
      <c r="F11" s="11"/>
      <c r="G11" s="11">
        <v>0</v>
      </c>
      <c r="H11" s="13"/>
    </row>
    <row r="12" ht="36" customHeight="1" spans="1:8">
      <c r="A12" s="14" t="s">
        <v>2033</v>
      </c>
      <c r="B12" s="11"/>
      <c r="C12" s="11"/>
      <c r="D12" s="15"/>
      <c r="E12" s="14" t="s">
        <v>2033</v>
      </c>
      <c r="F12" s="11"/>
      <c r="G12" s="11">
        <v>0</v>
      </c>
      <c r="H12" s="13"/>
    </row>
    <row r="13" ht="36" customHeight="1" spans="1:8">
      <c r="A13" s="14" t="s">
        <v>2034</v>
      </c>
      <c r="B13" s="11">
        <v>20014</v>
      </c>
      <c r="C13" s="12">
        <v>20220</v>
      </c>
      <c r="D13" s="15">
        <f>IF(B13&lt;&gt;0,C13/B13-1,"")</f>
        <v>0.01</v>
      </c>
      <c r="E13" s="14" t="s">
        <v>2034</v>
      </c>
      <c r="F13" s="11">
        <v>20014</v>
      </c>
      <c r="G13" s="11">
        <v>20220</v>
      </c>
      <c r="H13" s="13">
        <f>IF(F13&lt;&gt;0,G13/F13-1,"")</f>
        <v>0.01</v>
      </c>
    </row>
    <row r="14" ht="36" customHeight="1" spans="1:8">
      <c r="A14" s="14" t="s">
        <v>2035</v>
      </c>
      <c r="B14" s="11"/>
      <c r="C14" s="12"/>
      <c r="D14" s="15"/>
      <c r="E14" s="14" t="s">
        <v>2035</v>
      </c>
      <c r="F14" s="11"/>
      <c r="G14" s="11">
        <v>0</v>
      </c>
      <c r="H14" s="13"/>
    </row>
    <row r="15" ht="36" customHeight="1" spans="1:8">
      <c r="A15" s="14" t="s">
        <v>2036</v>
      </c>
      <c r="B15" s="11">
        <v>170037</v>
      </c>
      <c r="C15" s="12">
        <v>170007</v>
      </c>
      <c r="D15" s="15">
        <f t="shared" ref="D15:D23" si="3">IF(B15&lt;&gt;0,C15/B15-1,"")</f>
        <v>0</v>
      </c>
      <c r="E15" s="14" t="s">
        <v>2036</v>
      </c>
      <c r="F15" s="11">
        <v>170037</v>
      </c>
      <c r="G15" s="11">
        <v>170007</v>
      </c>
      <c r="H15" s="13">
        <f t="shared" ref="H15:H22" si="4">IF(F15&lt;&gt;0,G15/F15-1,"")</f>
        <v>0</v>
      </c>
    </row>
    <row r="16" ht="36" customHeight="1" spans="1:8">
      <c r="A16" s="35" t="s">
        <v>2037</v>
      </c>
      <c r="B16" s="35"/>
      <c r="C16" s="35"/>
      <c r="D16" s="35"/>
      <c r="E16" s="35" t="s">
        <v>2037</v>
      </c>
      <c r="F16" s="35"/>
      <c r="G16" s="35"/>
      <c r="H16" s="35"/>
    </row>
    <row r="17" ht="36" customHeight="1" spans="1:8">
      <c r="A17" s="14" t="s">
        <v>2038</v>
      </c>
      <c r="B17" s="11">
        <v>20020</v>
      </c>
      <c r="C17" s="11">
        <v>33020</v>
      </c>
      <c r="D17" s="15">
        <f t="shared" si="3"/>
        <v>0.649</v>
      </c>
      <c r="E17" s="14" t="s">
        <v>2038</v>
      </c>
      <c r="F17" s="11">
        <v>20020</v>
      </c>
      <c r="G17" s="11">
        <v>33020</v>
      </c>
      <c r="H17" s="13">
        <f t="shared" si="4"/>
        <v>0.649</v>
      </c>
    </row>
    <row r="18" ht="36" customHeight="1" spans="1:8">
      <c r="A18" s="14" t="s">
        <v>2039</v>
      </c>
      <c r="B18" s="11">
        <v>33033</v>
      </c>
      <c r="C18" s="11">
        <f>B18+C20</f>
        <v>81033</v>
      </c>
      <c r="D18" s="15">
        <f t="shared" si="3"/>
        <v>1.453</v>
      </c>
      <c r="E18" s="14" t="s">
        <v>2039</v>
      </c>
      <c r="F18" s="11">
        <v>33033</v>
      </c>
      <c r="G18" s="11">
        <v>81033</v>
      </c>
      <c r="H18" s="13">
        <f t="shared" si="4"/>
        <v>1.453</v>
      </c>
    </row>
    <row r="19" ht="36" customHeight="1" spans="1:8">
      <c r="A19" s="14" t="s">
        <v>2040</v>
      </c>
      <c r="B19" s="11">
        <f t="shared" ref="B19:C19" si="5">B20+B21+B22</f>
        <v>13000</v>
      </c>
      <c r="C19" s="11">
        <f t="shared" si="5"/>
        <v>48000</v>
      </c>
      <c r="D19" s="15">
        <f t="shared" si="3"/>
        <v>2.692</v>
      </c>
      <c r="E19" s="14" t="s">
        <v>2040</v>
      </c>
      <c r="F19" s="11">
        <f>F20+F21+F22</f>
        <v>13000</v>
      </c>
      <c r="G19" s="11">
        <v>48000</v>
      </c>
      <c r="H19" s="13">
        <f t="shared" si="4"/>
        <v>2.692</v>
      </c>
    </row>
    <row r="20" ht="36" customHeight="1" spans="1:8">
      <c r="A20" s="16" t="s">
        <v>2041</v>
      </c>
      <c r="B20" s="11">
        <v>13000</v>
      </c>
      <c r="C20" s="11">
        <v>48000</v>
      </c>
      <c r="D20" s="15">
        <f t="shared" si="3"/>
        <v>2.692</v>
      </c>
      <c r="E20" s="16" t="s">
        <v>2041</v>
      </c>
      <c r="F20" s="11">
        <v>13000</v>
      </c>
      <c r="G20" s="11">
        <v>48000</v>
      </c>
      <c r="H20" s="13">
        <f t="shared" si="4"/>
        <v>2.692</v>
      </c>
    </row>
    <row r="21" ht="36" customHeight="1" spans="1:8">
      <c r="A21" s="16" t="s">
        <v>2042</v>
      </c>
      <c r="B21" s="11"/>
      <c r="C21" s="11"/>
      <c r="D21" s="15" t="str">
        <f t="shared" si="3"/>
        <v/>
      </c>
      <c r="E21" s="16" t="s">
        <v>2042</v>
      </c>
      <c r="F21" s="11"/>
      <c r="G21" s="11">
        <v>0</v>
      </c>
      <c r="H21" s="13" t="str">
        <f t="shared" si="4"/>
        <v/>
      </c>
    </row>
    <row r="22" ht="36" customHeight="1" spans="1:8">
      <c r="A22" s="16" t="s">
        <v>2043</v>
      </c>
      <c r="B22" s="11"/>
      <c r="C22" s="11"/>
      <c r="D22" s="15" t="str">
        <f t="shared" si="3"/>
        <v/>
      </c>
      <c r="E22" s="16" t="s">
        <v>2043</v>
      </c>
      <c r="F22" s="11"/>
      <c r="G22" s="11">
        <v>0</v>
      </c>
      <c r="H22" s="13" t="str">
        <f t="shared" si="4"/>
        <v/>
      </c>
    </row>
    <row r="23" ht="36" customHeight="1" spans="1:8">
      <c r="A23" s="14" t="s">
        <v>2044</v>
      </c>
      <c r="B23" s="11"/>
      <c r="C23" s="11"/>
      <c r="D23" s="15" t="str">
        <f t="shared" si="3"/>
        <v/>
      </c>
      <c r="E23" s="14" t="s">
        <v>2044</v>
      </c>
      <c r="F23" s="11"/>
      <c r="G23" s="11">
        <v>0</v>
      </c>
      <c r="H23" s="13"/>
    </row>
    <row r="24" ht="36" customHeight="1" spans="1:8">
      <c r="A24" s="10" t="s">
        <v>2045</v>
      </c>
      <c r="B24" s="11"/>
      <c r="C24" s="11"/>
      <c r="D24" s="15"/>
      <c r="E24" s="10" t="s">
        <v>2045</v>
      </c>
      <c r="F24" s="11"/>
      <c r="G24" s="11"/>
      <c r="H24" s="13"/>
    </row>
    <row r="25" ht="36" customHeight="1" spans="1:8">
      <c r="A25" s="10" t="s">
        <v>2046</v>
      </c>
      <c r="B25" s="11">
        <f>B17+B19-B23</f>
        <v>33020</v>
      </c>
      <c r="C25" s="11">
        <f>C17+C19-C23-C24</f>
        <v>81020</v>
      </c>
      <c r="D25" s="15">
        <f t="shared" ref="D25:D32" si="6">IF(B25&lt;&gt;0,C25/B25-1,"")</f>
        <v>1.454</v>
      </c>
      <c r="E25" s="10" t="s">
        <v>2046</v>
      </c>
      <c r="F25" s="11">
        <f>F17+F19-F23</f>
        <v>33020</v>
      </c>
      <c r="G25" s="11">
        <v>81020</v>
      </c>
      <c r="H25" s="13">
        <f t="shared" ref="H25:H31" si="7">IF(F25&lt;&gt;0,G25/F25-1,"")</f>
        <v>1.454</v>
      </c>
    </row>
    <row r="26" ht="36" customHeight="1" spans="1:8">
      <c r="A26" s="35" t="s">
        <v>1703</v>
      </c>
      <c r="B26" s="35"/>
      <c r="C26" s="35"/>
      <c r="D26" s="35"/>
      <c r="E26" s="35" t="s">
        <v>1703</v>
      </c>
      <c r="F26" s="35"/>
      <c r="G26" s="35"/>
      <c r="H26" s="35"/>
    </row>
    <row r="27" ht="36" customHeight="1" spans="1:8">
      <c r="A27" s="14" t="s">
        <v>2047</v>
      </c>
      <c r="B27" s="17">
        <f t="shared" ref="B27:G27" si="8">B6+B17</f>
        <v>193007</v>
      </c>
      <c r="C27" s="17">
        <f t="shared" si="8"/>
        <v>203057</v>
      </c>
      <c r="D27" s="15">
        <f t="shared" si="6"/>
        <v>0.052</v>
      </c>
      <c r="E27" s="14" t="s">
        <v>2047</v>
      </c>
      <c r="F27" s="17">
        <f t="shared" si="8"/>
        <v>193007</v>
      </c>
      <c r="G27" s="17">
        <f t="shared" si="8"/>
        <v>203057</v>
      </c>
      <c r="H27" s="13">
        <f t="shared" si="7"/>
        <v>0.052</v>
      </c>
    </row>
    <row r="28" ht="36" customHeight="1" spans="1:8">
      <c r="A28" s="14" t="s">
        <v>2048</v>
      </c>
      <c r="B28" s="17">
        <f t="shared" ref="B28:G28" si="9">B7+B18</f>
        <v>239654</v>
      </c>
      <c r="C28" s="17">
        <f t="shared" si="9"/>
        <v>287654</v>
      </c>
      <c r="D28" s="15">
        <f t="shared" si="6"/>
        <v>0.2</v>
      </c>
      <c r="E28" s="14" t="s">
        <v>2048</v>
      </c>
      <c r="F28" s="17">
        <f t="shared" si="9"/>
        <v>239654</v>
      </c>
      <c r="G28" s="17">
        <f t="shared" si="9"/>
        <v>287654</v>
      </c>
      <c r="H28" s="13">
        <f t="shared" si="7"/>
        <v>0.2</v>
      </c>
    </row>
    <row r="29" ht="36" customHeight="1" spans="1:8">
      <c r="A29" s="14" t="s">
        <v>2049</v>
      </c>
      <c r="B29" s="17">
        <f t="shared" ref="B29:G29" si="10">B8+B19</f>
        <v>30064</v>
      </c>
      <c r="C29" s="17">
        <f t="shared" si="10"/>
        <v>68190</v>
      </c>
      <c r="D29" s="15">
        <f t="shared" si="6"/>
        <v>1.268</v>
      </c>
      <c r="E29" s="14" t="s">
        <v>2049</v>
      </c>
      <c r="F29" s="17">
        <f t="shared" si="10"/>
        <v>30064</v>
      </c>
      <c r="G29" s="17">
        <f t="shared" si="10"/>
        <v>68190</v>
      </c>
      <c r="H29" s="13">
        <f t="shared" si="7"/>
        <v>1.268</v>
      </c>
    </row>
    <row r="30" ht="36" customHeight="1" spans="1:8">
      <c r="A30" s="16" t="s">
        <v>2050</v>
      </c>
      <c r="B30" s="17">
        <f t="shared" ref="B30:G30" si="11">B9+B20</f>
        <v>13000</v>
      </c>
      <c r="C30" s="17">
        <f t="shared" si="11"/>
        <v>48000</v>
      </c>
      <c r="D30" s="15">
        <f t="shared" si="6"/>
        <v>2.692</v>
      </c>
      <c r="E30" s="16" t="s">
        <v>2050</v>
      </c>
      <c r="F30" s="17">
        <f t="shared" si="11"/>
        <v>13000</v>
      </c>
      <c r="G30" s="17">
        <f t="shared" si="11"/>
        <v>48000</v>
      </c>
      <c r="H30" s="13">
        <f t="shared" si="7"/>
        <v>2.692</v>
      </c>
    </row>
    <row r="31" ht="36" customHeight="1" spans="1:8">
      <c r="A31" s="16" t="s">
        <v>2051</v>
      </c>
      <c r="B31" s="17">
        <f t="shared" ref="B31:G31" si="12">B10+B21</f>
        <v>17064</v>
      </c>
      <c r="C31" s="17">
        <f t="shared" si="12"/>
        <v>20190</v>
      </c>
      <c r="D31" s="15">
        <f t="shared" si="6"/>
        <v>0.183</v>
      </c>
      <c r="E31" s="16" t="s">
        <v>2051</v>
      </c>
      <c r="F31" s="17">
        <f t="shared" si="12"/>
        <v>17064</v>
      </c>
      <c r="G31" s="17">
        <f t="shared" si="12"/>
        <v>20190</v>
      </c>
      <c r="H31" s="13">
        <f t="shared" si="7"/>
        <v>0.183</v>
      </c>
    </row>
    <row r="32" ht="36" customHeight="1" spans="1:8">
      <c r="A32" s="16" t="s">
        <v>2052</v>
      </c>
      <c r="B32" s="17">
        <f t="shared" ref="B32:G32" si="13">B11+B22</f>
        <v>0</v>
      </c>
      <c r="C32" s="17">
        <f t="shared" si="13"/>
        <v>0</v>
      </c>
      <c r="D32" s="15" t="str">
        <f t="shared" si="6"/>
        <v/>
      </c>
      <c r="E32" s="16" t="s">
        <v>2052</v>
      </c>
      <c r="F32" s="17">
        <f t="shared" si="13"/>
        <v>0</v>
      </c>
      <c r="G32" s="17">
        <f t="shared" si="13"/>
        <v>0</v>
      </c>
      <c r="H32" s="13"/>
    </row>
    <row r="33" ht="36" customHeight="1" spans="1:8">
      <c r="A33" s="14" t="s">
        <v>2033</v>
      </c>
      <c r="B33" s="17">
        <f t="shared" ref="B33:G33" si="14">B12</f>
        <v>0</v>
      </c>
      <c r="C33" s="17">
        <f t="shared" si="14"/>
        <v>0</v>
      </c>
      <c r="D33" s="15"/>
      <c r="E33" s="14" t="s">
        <v>2033</v>
      </c>
      <c r="F33" s="17">
        <f t="shared" si="14"/>
        <v>0</v>
      </c>
      <c r="G33" s="17">
        <f t="shared" si="14"/>
        <v>0</v>
      </c>
      <c r="H33" s="13"/>
    </row>
    <row r="34" ht="36" customHeight="1" spans="1:8">
      <c r="A34" s="14" t="s">
        <v>2053</v>
      </c>
      <c r="B34" s="17">
        <f t="shared" ref="B34:G34" si="15">B13+B23</f>
        <v>20014</v>
      </c>
      <c r="C34" s="17">
        <f t="shared" si="15"/>
        <v>20220</v>
      </c>
      <c r="D34" s="15">
        <f>IF(B34&lt;&gt;0,C34/B34-1,"")</f>
        <v>0.01</v>
      </c>
      <c r="E34" s="14" t="s">
        <v>2053</v>
      </c>
      <c r="F34" s="17">
        <f t="shared" si="15"/>
        <v>20014</v>
      </c>
      <c r="G34" s="17">
        <f t="shared" si="15"/>
        <v>20220</v>
      </c>
      <c r="H34" s="13">
        <f>IF(F34&lt;&gt;0,G34/F34-1,"")</f>
        <v>0.01</v>
      </c>
    </row>
    <row r="35" ht="36" customHeight="1" spans="1:8">
      <c r="A35" s="14" t="s">
        <v>2054</v>
      </c>
      <c r="B35" s="17">
        <f>B24+B14</f>
        <v>0</v>
      </c>
      <c r="C35" s="17">
        <f t="shared" ref="C35:G35" si="16">C24+C14</f>
        <v>0</v>
      </c>
      <c r="D35" s="15"/>
      <c r="E35" s="14" t="s">
        <v>2054</v>
      </c>
      <c r="F35" s="17">
        <f t="shared" si="16"/>
        <v>0</v>
      </c>
      <c r="G35" s="17">
        <f t="shared" si="16"/>
        <v>0</v>
      </c>
      <c r="H35" s="13"/>
    </row>
    <row r="36" ht="45" customHeight="1" spans="1:8">
      <c r="A36" s="14" t="s">
        <v>2055</v>
      </c>
      <c r="B36" s="17">
        <f t="shared" ref="B36:G36" si="17">B15+B25</f>
        <v>203057</v>
      </c>
      <c r="C36" s="17">
        <f t="shared" si="17"/>
        <v>251027</v>
      </c>
      <c r="D36" s="15">
        <f>IF(B36&lt;&gt;0,C36/B36-1,"")</f>
        <v>0.236</v>
      </c>
      <c r="E36" s="14" t="s">
        <v>2055</v>
      </c>
      <c r="F36" s="17">
        <f t="shared" si="17"/>
        <v>203057</v>
      </c>
      <c r="G36" s="17">
        <f t="shared" si="17"/>
        <v>251027</v>
      </c>
      <c r="H36" s="15">
        <f>IF(F36&lt;&gt;0,G36/F36-1,"")</f>
        <v>0.236</v>
      </c>
    </row>
    <row r="37" ht="102.95" customHeight="1" spans="1:8">
      <c r="A37" s="18"/>
      <c r="B37" s="18"/>
      <c r="C37" s="18"/>
      <c r="D37" s="18"/>
      <c r="E37" s="18"/>
      <c r="F37" s="18"/>
      <c r="G37" s="18"/>
      <c r="H37" s="18"/>
    </row>
    <row r="38" spans="2:7">
      <c r="B38" s="21"/>
      <c r="C38" s="21"/>
      <c r="F38" s="21"/>
      <c r="G38" s="21"/>
    </row>
    <row r="39" spans="2:7">
      <c r="B39" s="21"/>
      <c r="C39" s="21"/>
      <c r="F39" s="21"/>
      <c r="G39" s="21"/>
    </row>
    <row r="40" spans="2:7">
      <c r="B40" s="21"/>
      <c r="C40" s="21"/>
      <c r="F40" s="21"/>
      <c r="G40" s="21"/>
    </row>
    <row r="41" spans="2:7">
      <c r="B41" s="21"/>
      <c r="C41" s="21"/>
      <c r="F41" s="21"/>
      <c r="G41" s="21"/>
    </row>
    <row r="42" spans="2:7">
      <c r="B42" s="21"/>
      <c r="C42" s="21"/>
      <c r="F42" s="21"/>
      <c r="G42" s="21"/>
    </row>
  </sheetData>
  <sheetProtection algorithmName="SHA-512" hashValue="lPkdGEExdAxX8pp5QaJXz8wCaQV7fmYPZCOEypBc38cGNeSDPLBtH6xr18kKzp6NvQBGKiDR4Te2W/FHqmFboQ==" saltValue="PiZ6fTK9v7xM0Tv964hYyw==" spinCount="100000" sheet="1" objects="1" scenarios="1"/>
  <mergeCells count="14">
    <mergeCell ref="A1:D1"/>
    <mergeCell ref="E1:H1"/>
    <mergeCell ref="B3:D3"/>
    <mergeCell ref="F3:H3"/>
    <mergeCell ref="A5:D5"/>
    <mergeCell ref="E5:H5"/>
    <mergeCell ref="A16:D16"/>
    <mergeCell ref="E16:H16"/>
    <mergeCell ref="A26:D26"/>
    <mergeCell ref="E26:H26"/>
    <mergeCell ref="A37:D37"/>
    <mergeCell ref="E37:H37"/>
    <mergeCell ref="A3:A4"/>
    <mergeCell ref="E3:E4"/>
  </mergeCells>
  <printOptions horizontalCentered="1"/>
  <pageMargins left="0.47244094488189" right="0.393700787401575" top="0.748031496062992" bottom="0.748031496062992" header="0.31496062992126" footer="0.31496062992126"/>
  <pageSetup paperSize="9" scale="75" firstPageNumber="124" orientation="portrait" useFirstPageNumber="1"/>
  <headerFooter alignWithMargins="0">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P30"/>
  <sheetViews>
    <sheetView showGridLines="0" showZeros="0" view="pageBreakPreview" zoomScale="80" zoomScaleNormal="70" workbookViewId="0">
      <pane xSplit="1" ySplit="4" topLeftCell="C5" activePane="bottomRight" state="frozen"/>
      <selection/>
      <selection pane="topRight"/>
      <selection pane="bottomLeft"/>
      <selection pane="bottomRight" activeCell="B6" sqref="B6:C9"/>
    </sheetView>
  </sheetViews>
  <sheetFormatPr defaultColWidth="9" defaultRowHeight="13.5"/>
  <cols>
    <col min="1" max="1" width="50.875" style="51" customWidth="1"/>
    <col min="2" max="4" width="20.625" style="51" customWidth="1"/>
    <col min="5" max="5" width="55.125" style="51" customWidth="1"/>
    <col min="6" max="8" width="20.625" style="51" customWidth="1"/>
    <col min="9" max="9" width="43.625" style="51" customWidth="1"/>
    <col min="10" max="12" width="20.625" style="51" customWidth="1"/>
    <col min="13" max="16384" width="9" style="51"/>
  </cols>
  <sheetData>
    <row r="1" ht="45" customHeight="1" spans="1:12">
      <c r="A1" s="52" t="str">
        <f>YEAR(封面!$B$7)-1&amp;"年云县地方政府债务投向情况表"</f>
        <v>2021年云县地方政府债务投向情况表</v>
      </c>
      <c r="B1" s="52"/>
      <c r="C1" s="52"/>
      <c r="D1" s="52"/>
      <c r="E1" s="52" t="str">
        <f>YEAR(封面!$B$7)-1&amp;"年云县地方政府债务投向情况表"</f>
        <v>2021年云县地方政府债务投向情况表</v>
      </c>
      <c r="F1" s="52"/>
      <c r="G1" s="52"/>
      <c r="H1" s="52"/>
      <c r="I1" s="52" t="str">
        <f>YEAR(封面!$B$7)-1&amp;"年云县地方政府债务投向情况表"</f>
        <v>2021年云县地方政府债务投向情况表</v>
      </c>
      <c r="J1" s="52"/>
      <c r="K1" s="52"/>
      <c r="L1" s="52"/>
    </row>
    <row r="2" ht="20.1" customHeight="1" spans="1:12">
      <c r="A2" s="53" t="s">
        <v>2056</v>
      </c>
      <c r="B2" s="54"/>
      <c r="C2" s="55"/>
      <c r="D2" s="56" t="s">
        <v>9</v>
      </c>
      <c r="E2" s="53" t="s">
        <v>2056</v>
      </c>
      <c r="F2" s="55"/>
      <c r="G2" s="55"/>
      <c r="H2" s="56" t="s">
        <v>9</v>
      </c>
      <c r="I2" s="53" t="s">
        <v>2056</v>
      </c>
      <c r="J2" s="55"/>
      <c r="K2" s="55"/>
      <c r="L2" s="56" t="s">
        <v>9</v>
      </c>
    </row>
    <row r="3" s="50" customFormat="1" ht="36" customHeight="1" spans="1:12">
      <c r="A3" s="57" t="s">
        <v>2057</v>
      </c>
      <c r="B3" s="57" t="s">
        <v>2058</v>
      </c>
      <c r="C3" s="57"/>
      <c r="D3" s="57"/>
      <c r="E3" s="57" t="s">
        <v>2057</v>
      </c>
      <c r="F3" s="57" t="s">
        <v>2059</v>
      </c>
      <c r="G3" s="57"/>
      <c r="H3" s="57"/>
      <c r="I3" s="57" t="s">
        <v>2057</v>
      </c>
      <c r="J3" s="57" t="s">
        <v>2060</v>
      </c>
      <c r="K3" s="57"/>
      <c r="L3" s="57"/>
    </row>
    <row r="4" s="50" customFormat="1" ht="36" customHeight="1" spans="1:12">
      <c r="A4" s="57"/>
      <c r="B4" s="35" t="str">
        <f>YEAR(封面!$B$7)-2&amp;"年决算数"</f>
        <v>2020年决算数</v>
      </c>
      <c r="C4" s="35" t="str">
        <f>YEAR(封面!$B$7)-1&amp;"年执行数"</f>
        <v>2021年执行数</v>
      </c>
      <c r="D4" s="35" t="str">
        <f>YEAR(封面!$B$7)-1&amp;"年增减变化"</f>
        <v>2021年增减变化</v>
      </c>
      <c r="E4" s="57"/>
      <c r="F4" s="35" t="str">
        <f>YEAR(封面!$B$7)-2&amp;"年决算数"</f>
        <v>2020年决算数</v>
      </c>
      <c r="G4" s="35" t="str">
        <f>YEAR(封面!$B$7)-1&amp;"年执行数"</f>
        <v>2021年执行数</v>
      </c>
      <c r="H4" s="35" t="str">
        <f>YEAR(封面!$B$7)-1&amp;"年增减变化"</f>
        <v>2021年增减变化</v>
      </c>
      <c r="I4" s="57"/>
      <c r="J4" s="35" t="str">
        <f>YEAR(封面!$B$7)-2&amp;"年决算数"</f>
        <v>2020年决算数</v>
      </c>
      <c r="K4" s="35" t="str">
        <f>YEAR(封面!$B$7)-1&amp;"年执行数"</f>
        <v>2021年执行数</v>
      </c>
      <c r="L4" s="35" t="str">
        <f>YEAR(封面!$B$7)-1&amp;"年增减变化"</f>
        <v>2021年增减变化</v>
      </c>
    </row>
    <row r="5" ht="36" customHeight="1" spans="1:12">
      <c r="A5" s="36" t="s">
        <v>2061</v>
      </c>
      <c r="B5" s="37">
        <f t="shared" ref="B5:G5" si="0">SUM(B6:B9)</f>
        <v>6000</v>
      </c>
      <c r="C5" s="37">
        <f t="shared" si="0"/>
        <v>35000</v>
      </c>
      <c r="D5" s="37">
        <f t="shared" ref="D5:D23" si="1">C5-B5</f>
        <v>29000</v>
      </c>
      <c r="E5" s="38" t="s">
        <v>2061</v>
      </c>
      <c r="F5" s="39">
        <f>SUM(F6:F9)</f>
        <v>0</v>
      </c>
      <c r="G5" s="39">
        <f t="shared" si="0"/>
        <v>0</v>
      </c>
      <c r="H5" s="39">
        <f t="shared" ref="H5:H24" si="2">G5-F5</f>
        <v>0</v>
      </c>
      <c r="I5" s="38" t="s">
        <v>2061</v>
      </c>
      <c r="J5" s="37">
        <f>SUM(J6:J9)</f>
        <v>6000</v>
      </c>
      <c r="K5" s="37">
        <f>SUM(K6:K9)</f>
        <v>35000</v>
      </c>
      <c r="L5" s="37">
        <f t="shared" ref="L5:L24" si="3">K5-J5</f>
        <v>29000</v>
      </c>
    </row>
    <row r="6" ht="36" customHeight="1" spans="1:16">
      <c r="A6" s="40" t="s">
        <v>2062</v>
      </c>
      <c r="B6" s="41">
        <v>0</v>
      </c>
      <c r="C6" s="41">
        <v>15000</v>
      </c>
      <c r="D6" s="41">
        <f t="shared" si="1"/>
        <v>15000</v>
      </c>
      <c r="E6" s="42" t="s">
        <v>2062</v>
      </c>
      <c r="F6" s="43"/>
      <c r="G6" s="43"/>
      <c r="H6" s="43">
        <f t="shared" si="2"/>
        <v>0</v>
      </c>
      <c r="I6" s="42" t="s">
        <v>2062</v>
      </c>
      <c r="J6" s="41"/>
      <c r="K6" s="41">
        <v>15000</v>
      </c>
      <c r="L6" s="41">
        <f t="shared" si="3"/>
        <v>15000</v>
      </c>
      <c r="P6" s="51" t="s">
        <v>4</v>
      </c>
    </row>
    <row r="7" ht="36" customHeight="1" spans="1:12">
      <c r="A7" s="40" t="s">
        <v>2063</v>
      </c>
      <c r="B7" s="41">
        <v>0</v>
      </c>
      <c r="C7" s="41">
        <v>0</v>
      </c>
      <c r="D7" s="41">
        <f t="shared" si="1"/>
        <v>0</v>
      </c>
      <c r="E7" s="42" t="s">
        <v>2063</v>
      </c>
      <c r="F7" s="43"/>
      <c r="G7" s="43">
        <v>0</v>
      </c>
      <c r="H7" s="43">
        <f t="shared" si="2"/>
        <v>0</v>
      </c>
      <c r="I7" s="42" t="s">
        <v>2063</v>
      </c>
      <c r="J7" s="41"/>
      <c r="K7" s="41"/>
      <c r="L7" s="41">
        <f t="shared" si="3"/>
        <v>0</v>
      </c>
    </row>
    <row r="8" ht="36" customHeight="1" spans="1:12">
      <c r="A8" s="40" t="s">
        <v>2064</v>
      </c>
      <c r="B8" s="41">
        <v>0</v>
      </c>
      <c r="C8" s="41">
        <v>0</v>
      </c>
      <c r="D8" s="41">
        <f t="shared" si="1"/>
        <v>0</v>
      </c>
      <c r="E8" s="42" t="s">
        <v>2064</v>
      </c>
      <c r="F8" s="43"/>
      <c r="G8" s="43">
        <v>0</v>
      </c>
      <c r="H8" s="43">
        <f t="shared" si="2"/>
        <v>0</v>
      </c>
      <c r="I8" s="42" t="s">
        <v>2064</v>
      </c>
      <c r="J8" s="41"/>
      <c r="K8" s="41"/>
      <c r="L8" s="41">
        <f t="shared" si="3"/>
        <v>0</v>
      </c>
    </row>
    <row r="9" ht="36" customHeight="1" spans="1:12">
      <c r="A9" s="40" t="s">
        <v>2065</v>
      </c>
      <c r="B9" s="41">
        <v>6000</v>
      </c>
      <c r="C9" s="41">
        <v>20000</v>
      </c>
      <c r="D9" s="41">
        <f t="shared" si="1"/>
        <v>14000</v>
      </c>
      <c r="E9" s="42" t="s">
        <v>2065</v>
      </c>
      <c r="F9" s="43"/>
      <c r="G9" s="43"/>
      <c r="H9" s="43">
        <f t="shared" si="2"/>
        <v>0</v>
      </c>
      <c r="I9" s="42" t="s">
        <v>2065</v>
      </c>
      <c r="J9" s="41">
        <v>6000</v>
      </c>
      <c r="K9" s="41">
        <v>20000</v>
      </c>
      <c r="L9" s="41">
        <f t="shared" si="3"/>
        <v>14000</v>
      </c>
    </row>
    <row r="10" ht="36" customHeight="1" spans="1:12">
      <c r="A10" s="40" t="s">
        <v>2066</v>
      </c>
      <c r="B10" s="37"/>
      <c r="C10" s="37"/>
      <c r="D10" s="41">
        <f t="shared" si="1"/>
        <v>0</v>
      </c>
      <c r="E10" s="42" t="s">
        <v>2066</v>
      </c>
      <c r="F10" s="43"/>
      <c r="G10" s="43">
        <v>0</v>
      </c>
      <c r="H10" s="43">
        <f t="shared" si="2"/>
        <v>0</v>
      </c>
      <c r="I10" s="42" t="s">
        <v>2066</v>
      </c>
      <c r="J10" s="41"/>
      <c r="K10" s="41"/>
      <c r="L10" s="41">
        <f t="shared" si="3"/>
        <v>0</v>
      </c>
    </row>
    <row r="11" ht="36" customHeight="1" spans="1:12">
      <c r="A11" s="40" t="s">
        <v>2067</v>
      </c>
      <c r="B11" s="37"/>
      <c r="C11" s="37"/>
      <c r="D11" s="41">
        <f t="shared" si="1"/>
        <v>0</v>
      </c>
      <c r="E11" s="42" t="s">
        <v>2067</v>
      </c>
      <c r="F11" s="43"/>
      <c r="G11" s="43">
        <v>0</v>
      </c>
      <c r="H11" s="43">
        <f t="shared" si="2"/>
        <v>0</v>
      </c>
      <c r="I11" s="42" t="s">
        <v>2067</v>
      </c>
      <c r="J11" s="41"/>
      <c r="K11" s="41"/>
      <c r="L11" s="41">
        <f t="shared" si="3"/>
        <v>0</v>
      </c>
    </row>
    <row r="12" ht="36" customHeight="1" spans="1:12">
      <c r="A12" s="40" t="s">
        <v>2068</v>
      </c>
      <c r="B12" s="37"/>
      <c r="C12" s="37"/>
      <c r="D12" s="41">
        <f t="shared" si="1"/>
        <v>0</v>
      </c>
      <c r="E12" s="42" t="s">
        <v>2068</v>
      </c>
      <c r="F12" s="43"/>
      <c r="G12" s="43">
        <v>0</v>
      </c>
      <c r="H12" s="43">
        <f t="shared" si="2"/>
        <v>0</v>
      </c>
      <c r="I12" s="42" t="s">
        <v>2068</v>
      </c>
      <c r="J12" s="41"/>
      <c r="K12" s="41"/>
      <c r="L12" s="41">
        <f t="shared" si="3"/>
        <v>0</v>
      </c>
    </row>
    <row r="13" ht="36" customHeight="1" spans="1:12">
      <c r="A13" s="36" t="s">
        <v>2069</v>
      </c>
      <c r="B13" s="37"/>
      <c r="C13" s="37"/>
      <c r="D13" s="37">
        <f t="shared" si="1"/>
        <v>0</v>
      </c>
      <c r="E13" s="38" t="s">
        <v>2069</v>
      </c>
      <c r="F13" s="39"/>
      <c r="G13" s="39">
        <v>0</v>
      </c>
      <c r="H13" s="39">
        <f t="shared" si="2"/>
        <v>0</v>
      </c>
      <c r="I13" s="38" t="s">
        <v>2069</v>
      </c>
      <c r="J13" s="37"/>
      <c r="K13" s="37"/>
      <c r="L13" s="37">
        <f t="shared" si="3"/>
        <v>0</v>
      </c>
    </row>
    <row r="14" ht="36" customHeight="1" spans="1:12">
      <c r="A14" s="36" t="s">
        <v>2070</v>
      </c>
      <c r="B14" s="37"/>
      <c r="C14" s="37"/>
      <c r="D14" s="37">
        <f t="shared" si="1"/>
        <v>0</v>
      </c>
      <c r="E14" s="38" t="s">
        <v>2070</v>
      </c>
      <c r="F14" s="39"/>
      <c r="G14" s="39">
        <v>0</v>
      </c>
      <c r="H14" s="39">
        <f t="shared" si="2"/>
        <v>0</v>
      </c>
      <c r="I14" s="38" t="s">
        <v>2070</v>
      </c>
      <c r="J14" s="37"/>
      <c r="K14" s="37"/>
      <c r="L14" s="37">
        <f t="shared" si="3"/>
        <v>0</v>
      </c>
    </row>
    <row r="15" ht="36" customHeight="1" spans="1:12">
      <c r="A15" s="40" t="s">
        <v>2071</v>
      </c>
      <c r="B15" s="37"/>
      <c r="C15" s="37"/>
      <c r="D15" s="41">
        <f t="shared" si="1"/>
        <v>0</v>
      </c>
      <c r="E15" s="42" t="s">
        <v>2071</v>
      </c>
      <c r="F15" s="43"/>
      <c r="G15" s="43">
        <v>0</v>
      </c>
      <c r="H15" s="43">
        <f t="shared" si="2"/>
        <v>0</v>
      </c>
      <c r="I15" s="42" t="s">
        <v>2071</v>
      </c>
      <c r="J15" s="41"/>
      <c r="K15" s="41"/>
      <c r="L15" s="41">
        <f t="shared" si="3"/>
        <v>0</v>
      </c>
    </row>
    <row r="16" ht="36" customHeight="1" spans="1:12">
      <c r="A16" s="40" t="s">
        <v>2072</v>
      </c>
      <c r="B16" s="37"/>
      <c r="C16" s="37"/>
      <c r="D16" s="41">
        <f t="shared" si="1"/>
        <v>0</v>
      </c>
      <c r="E16" s="42" t="s">
        <v>2072</v>
      </c>
      <c r="F16" s="43"/>
      <c r="G16" s="43">
        <v>0</v>
      </c>
      <c r="H16" s="43">
        <f t="shared" si="2"/>
        <v>0</v>
      </c>
      <c r="I16" s="42" t="s">
        <v>2072</v>
      </c>
      <c r="J16" s="41"/>
      <c r="K16" s="41">
        <f>K14-K15-K17</f>
        <v>0</v>
      </c>
      <c r="L16" s="41">
        <f t="shared" si="3"/>
        <v>0</v>
      </c>
    </row>
    <row r="17" ht="36" customHeight="1" spans="1:12">
      <c r="A17" s="40" t="s">
        <v>2073</v>
      </c>
      <c r="B17" s="37"/>
      <c r="C17" s="37"/>
      <c r="D17" s="41">
        <f t="shared" si="1"/>
        <v>0</v>
      </c>
      <c r="E17" s="42" t="s">
        <v>2073</v>
      </c>
      <c r="F17" s="43"/>
      <c r="G17" s="43">
        <v>0</v>
      </c>
      <c r="H17" s="43">
        <f t="shared" si="2"/>
        <v>0</v>
      </c>
      <c r="I17" s="42" t="s">
        <v>2073</v>
      </c>
      <c r="J17" s="41"/>
      <c r="K17" s="41"/>
      <c r="L17" s="41">
        <f t="shared" si="3"/>
        <v>0</v>
      </c>
    </row>
    <row r="18" ht="36" customHeight="1" spans="1:12">
      <c r="A18" s="36" t="s">
        <v>2074</v>
      </c>
      <c r="B18" s="37"/>
      <c r="C18" s="37"/>
      <c r="D18" s="37">
        <f t="shared" si="1"/>
        <v>0</v>
      </c>
      <c r="E18" s="38" t="s">
        <v>2074</v>
      </c>
      <c r="F18" s="39"/>
      <c r="G18" s="39">
        <v>0</v>
      </c>
      <c r="H18" s="39">
        <f t="shared" si="2"/>
        <v>0</v>
      </c>
      <c r="I18" s="38" t="s">
        <v>2074</v>
      </c>
      <c r="J18" s="37"/>
      <c r="K18" s="37"/>
      <c r="L18" s="37">
        <f t="shared" si="3"/>
        <v>0</v>
      </c>
    </row>
    <row r="19" ht="36" customHeight="1" spans="1:12">
      <c r="A19" s="36" t="s">
        <v>2075</v>
      </c>
      <c r="B19" s="37">
        <f>VLOOKUP(A19,'[4]27'!$A$5:$D$24,2,0)</f>
        <v>7000</v>
      </c>
      <c r="C19" s="37"/>
      <c r="D19" s="37">
        <f t="shared" si="1"/>
        <v>-7000</v>
      </c>
      <c r="E19" s="38" t="s">
        <v>2075</v>
      </c>
      <c r="F19" s="39"/>
      <c r="G19" s="39">
        <v>0</v>
      </c>
      <c r="H19" s="39">
        <f t="shared" si="2"/>
        <v>0</v>
      </c>
      <c r="I19" s="38" t="s">
        <v>2075</v>
      </c>
      <c r="J19" s="37">
        <v>7000</v>
      </c>
      <c r="K19" s="37"/>
      <c r="L19" s="37">
        <f t="shared" si="3"/>
        <v>-7000</v>
      </c>
    </row>
    <row r="20" ht="36" customHeight="1" spans="1:12">
      <c r="A20" s="36" t="s">
        <v>2076</v>
      </c>
      <c r="B20" s="37"/>
      <c r="C20" s="37"/>
      <c r="D20" s="37">
        <f t="shared" si="1"/>
        <v>0</v>
      </c>
      <c r="E20" s="38" t="s">
        <v>2076</v>
      </c>
      <c r="F20" s="39"/>
      <c r="G20" s="39">
        <v>0</v>
      </c>
      <c r="H20" s="39">
        <f t="shared" si="2"/>
        <v>0</v>
      </c>
      <c r="I20" s="38" t="s">
        <v>2076</v>
      </c>
      <c r="J20" s="37"/>
      <c r="K20" s="37"/>
      <c r="L20" s="37">
        <f t="shared" si="3"/>
        <v>0</v>
      </c>
    </row>
    <row r="21" ht="36" customHeight="1" spans="1:12">
      <c r="A21" s="40" t="s">
        <v>2077</v>
      </c>
      <c r="B21" s="37"/>
      <c r="C21" s="37"/>
      <c r="D21" s="41">
        <f t="shared" si="1"/>
        <v>0</v>
      </c>
      <c r="E21" s="42" t="s">
        <v>2077</v>
      </c>
      <c r="F21" s="43"/>
      <c r="G21" s="43">
        <v>0</v>
      </c>
      <c r="H21" s="43">
        <f t="shared" si="2"/>
        <v>0</v>
      </c>
      <c r="I21" s="42" t="s">
        <v>2077</v>
      </c>
      <c r="J21" s="41"/>
      <c r="K21" s="41"/>
      <c r="L21" s="41">
        <f t="shared" si="3"/>
        <v>0</v>
      </c>
    </row>
    <row r="22" ht="36" customHeight="1" spans="1:12">
      <c r="A22" s="40" t="s">
        <v>2078</v>
      </c>
      <c r="B22" s="37"/>
      <c r="C22" s="37"/>
      <c r="D22" s="41">
        <f t="shared" si="1"/>
        <v>0</v>
      </c>
      <c r="E22" s="42" t="s">
        <v>2078</v>
      </c>
      <c r="F22" s="45"/>
      <c r="G22" s="43">
        <v>0</v>
      </c>
      <c r="H22" s="45">
        <f t="shared" si="2"/>
        <v>0</v>
      </c>
      <c r="I22" s="42" t="s">
        <v>2078</v>
      </c>
      <c r="J22" s="41"/>
      <c r="K22" s="41"/>
      <c r="L22" s="41">
        <f t="shared" si="3"/>
        <v>0</v>
      </c>
    </row>
    <row r="23" ht="36" customHeight="1" spans="1:12">
      <c r="A23" s="36" t="s">
        <v>2079</v>
      </c>
      <c r="B23" s="37"/>
      <c r="C23" s="37">
        <v>13000</v>
      </c>
      <c r="D23" s="37">
        <f t="shared" si="1"/>
        <v>13000</v>
      </c>
      <c r="E23" s="38" t="s">
        <v>2079</v>
      </c>
      <c r="F23" s="47"/>
      <c r="G23" s="39"/>
      <c r="H23" s="47">
        <f t="shared" si="2"/>
        <v>0</v>
      </c>
      <c r="I23" s="38" t="s">
        <v>2079</v>
      </c>
      <c r="J23" s="37"/>
      <c r="K23" s="37">
        <v>13000</v>
      </c>
      <c r="L23" s="37">
        <f t="shared" si="3"/>
        <v>13000</v>
      </c>
    </row>
    <row r="24" s="50" customFormat="1" ht="36" customHeight="1" spans="1:12">
      <c r="A24" s="48" t="s">
        <v>1703</v>
      </c>
      <c r="B24" s="37">
        <f>B5+B13+B14+B18+B19+B23</f>
        <v>13000</v>
      </c>
      <c r="C24" s="37">
        <f>VLOOKUP(A24,'[4]27'!$A$5:$D$24,3,0)</f>
        <v>48000</v>
      </c>
      <c r="D24" s="37">
        <f>D5+D13+D14+D18+D19+D23</f>
        <v>35000</v>
      </c>
      <c r="E24" s="58" t="s">
        <v>1703</v>
      </c>
      <c r="F24" s="39">
        <f>F5+F13+F14+F18+F19+F20+F23</f>
        <v>0</v>
      </c>
      <c r="G24" s="39">
        <f t="shared" ref="G24:K24" si="4">G5+G13+G14+G18+G19+G20+G23</f>
        <v>0</v>
      </c>
      <c r="H24" s="39">
        <f t="shared" si="2"/>
        <v>0</v>
      </c>
      <c r="I24" s="58" t="s">
        <v>1703</v>
      </c>
      <c r="J24" s="37">
        <f t="shared" si="4"/>
        <v>13000</v>
      </c>
      <c r="K24" s="37">
        <f t="shared" si="4"/>
        <v>48000</v>
      </c>
      <c r="L24" s="37">
        <f t="shared" si="3"/>
        <v>35000</v>
      </c>
    </row>
    <row r="25" spans="2:10">
      <c r="B25" s="59"/>
      <c r="F25" s="59"/>
      <c r="J25" s="59"/>
    </row>
    <row r="26" spans="2:10">
      <c r="B26" s="59"/>
      <c r="F26" s="59"/>
      <c r="J26" s="59"/>
    </row>
    <row r="27" spans="2:10">
      <c r="B27" s="59"/>
      <c r="F27" s="59"/>
      <c r="J27" s="59"/>
    </row>
    <row r="28" spans="2:10">
      <c r="B28" s="59"/>
      <c r="F28" s="59"/>
      <c r="J28" s="59"/>
    </row>
    <row r="29" spans="2:10">
      <c r="B29" s="59"/>
      <c r="F29" s="59"/>
      <c r="J29" s="59"/>
    </row>
    <row r="30" spans="2:10">
      <c r="B30" s="59"/>
      <c r="F30" s="59"/>
      <c r="J30" s="59"/>
    </row>
  </sheetData>
  <sheetProtection algorithmName="SHA-512" hashValue="3h86EzeLoh6QOElyh9Q/+QN/gXVWmkfLPTH35rn4wF6rMWArtgm3MWpY03DV9VbnuxInHJiicQOPX/Tq2t9Y2g==" saltValue="pSq+VGIyncLPnaAJnzvxMw==" spinCount="100000" sheet="1" objects="1" scenarios="1"/>
  <mergeCells count="9">
    <mergeCell ref="A1:D1"/>
    <mergeCell ref="E1:H1"/>
    <mergeCell ref="I1:L1"/>
    <mergeCell ref="B3:D3"/>
    <mergeCell ref="F3:H3"/>
    <mergeCell ref="J3:L3"/>
    <mergeCell ref="A3:A4"/>
    <mergeCell ref="E3:E4"/>
    <mergeCell ref="I3:I4"/>
  </mergeCells>
  <printOptions horizontalCentered="1"/>
  <pageMargins left="0.708661417322835" right="0.708661417322835" top="0.748031496062992" bottom="0.748031496062992" header="0.31496062992126" footer="0.31496062992126"/>
  <pageSetup paperSize="9" scale="75" firstPageNumber="128" orientation="portrait" useFirstPageNumber="1"/>
  <headerFooter alignWithMargins="0">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P30"/>
  <sheetViews>
    <sheetView showGridLines="0" showZeros="0" view="pageBreakPreview" zoomScale="60" zoomScaleNormal="70" workbookViewId="0">
      <pane xSplit="1" ySplit="4" topLeftCell="B5" activePane="bottomRight" state="frozen"/>
      <selection/>
      <selection pane="topRight"/>
      <selection pane="bottomLeft"/>
      <selection pane="bottomRight" activeCell="I23" sqref="I23"/>
    </sheetView>
  </sheetViews>
  <sheetFormatPr defaultColWidth="9" defaultRowHeight="13.5"/>
  <cols>
    <col min="1" max="1" width="43.625" style="28" customWidth="1"/>
    <col min="2" max="4" width="20.625" style="28" customWidth="1"/>
    <col min="5" max="5" width="43.625" style="28" customWidth="1"/>
    <col min="6" max="8" width="20.625" style="28" customWidth="1"/>
    <col min="9" max="9" width="43.625" style="28" customWidth="1"/>
    <col min="10" max="12" width="20.625" style="28" customWidth="1"/>
    <col min="13" max="16384" width="9" style="28"/>
  </cols>
  <sheetData>
    <row r="1" ht="45" customHeight="1" spans="1:12">
      <c r="A1" s="29" t="str">
        <f>YEAR(封面!$B$7)-1&amp;"年县本级地方政府债务投向情况表"</f>
        <v>2021年县本级地方政府债务投向情况表</v>
      </c>
      <c r="B1" s="29"/>
      <c r="C1" s="29"/>
      <c r="D1" s="29"/>
      <c r="E1" s="29" t="str">
        <f>YEAR(封面!$B$7)-1&amp;"年县本级地方政府债务投向情况表"</f>
        <v>2021年县本级地方政府债务投向情况表</v>
      </c>
      <c r="F1" s="29"/>
      <c r="G1" s="29"/>
      <c r="H1" s="29"/>
      <c r="I1" s="29" t="str">
        <f>YEAR(封面!$B$7)-1&amp;"年县本级地方政府债务投向情况表"</f>
        <v>2021年县本级地方政府债务投向情况表</v>
      </c>
      <c r="J1" s="29"/>
      <c r="K1" s="29"/>
      <c r="L1" s="29"/>
    </row>
    <row r="2" ht="20.1" customHeight="1" spans="1:12">
      <c r="A2" s="30" t="s">
        <v>2080</v>
      </c>
      <c r="B2" s="31"/>
      <c r="C2" s="32"/>
      <c r="D2" s="33" t="s">
        <v>9</v>
      </c>
      <c r="E2" s="30" t="s">
        <v>2080</v>
      </c>
      <c r="F2" s="32"/>
      <c r="G2" s="32"/>
      <c r="H2" s="33" t="s">
        <v>9</v>
      </c>
      <c r="I2" s="30" t="s">
        <v>2080</v>
      </c>
      <c r="J2" s="32"/>
      <c r="K2" s="32"/>
      <c r="L2" s="33" t="s">
        <v>9</v>
      </c>
    </row>
    <row r="3" s="24" customFormat="1" ht="36" customHeight="1" spans="1:12">
      <c r="A3" s="34" t="s">
        <v>2057</v>
      </c>
      <c r="B3" s="34" t="s">
        <v>2058</v>
      </c>
      <c r="C3" s="34"/>
      <c r="D3" s="34"/>
      <c r="E3" s="34" t="s">
        <v>2057</v>
      </c>
      <c r="F3" s="34" t="s">
        <v>2059</v>
      </c>
      <c r="G3" s="34"/>
      <c r="H3" s="34"/>
      <c r="I3" s="34" t="s">
        <v>2057</v>
      </c>
      <c r="J3" s="34" t="s">
        <v>2060</v>
      </c>
      <c r="K3" s="34"/>
      <c r="L3" s="34"/>
    </row>
    <row r="4" s="24" customFormat="1" ht="36" customHeight="1" spans="1:12">
      <c r="A4" s="34"/>
      <c r="B4" s="7" t="str">
        <f>YEAR(封面!$B$7)-2&amp;"年决算数"</f>
        <v>2020年决算数</v>
      </c>
      <c r="C4" s="7" t="str">
        <f>YEAR(封面!$B$7)-1&amp;"年执行数"</f>
        <v>2021年执行数</v>
      </c>
      <c r="D4" s="35" t="str">
        <f>YEAR(封面!$B$7)-1&amp;"年增减变化"</f>
        <v>2021年增减变化</v>
      </c>
      <c r="E4" s="34"/>
      <c r="F4" s="7" t="str">
        <f>YEAR(封面!$B$7)-2&amp;"年决算数"</f>
        <v>2020年决算数</v>
      </c>
      <c r="G4" s="7" t="str">
        <f>YEAR(封面!$B$7)-1&amp;"年执行数"</f>
        <v>2021年执行数</v>
      </c>
      <c r="H4" s="35" t="str">
        <f>YEAR(封面!$B$7)-1&amp;"年增减变化"</f>
        <v>2021年增减变化</v>
      </c>
      <c r="I4" s="34"/>
      <c r="J4" s="7" t="str">
        <f>YEAR(封面!$B$7)-2&amp;"年决算数"</f>
        <v>2020年决算数</v>
      </c>
      <c r="K4" s="7" t="str">
        <f>YEAR(封面!$B$7)-1&amp;"年执行数"</f>
        <v>2021年执行数</v>
      </c>
      <c r="L4" s="35" t="str">
        <f>YEAR(封面!$B$7)-1&amp;"年增减变化"</f>
        <v>2021年增减变化</v>
      </c>
    </row>
    <row r="5" s="25" customFormat="1" ht="36" customHeight="1" spans="1:12">
      <c r="A5" s="36" t="s">
        <v>2061</v>
      </c>
      <c r="B5" s="37">
        <f>B6+B7+B8+B9</f>
        <v>6000</v>
      </c>
      <c r="C5" s="37">
        <f>C6+C7+C8+C9</f>
        <v>35000</v>
      </c>
      <c r="D5" s="37">
        <f t="shared" ref="D5:D24" si="0">C5-B5</f>
        <v>29000</v>
      </c>
      <c r="E5" s="38" t="s">
        <v>2061</v>
      </c>
      <c r="F5" s="39">
        <f>F6+F7+F8+F9</f>
        <v>0</v>
      </c>
      <c r="G5" s="39">
        <f>SUM(G6:G9)</f>
        <v>0</v>
      </c>
      <c r="H5" s="39">
        <f t="shared" ref="H5:H24" si="1">G5-F5</f>
        <v>0</v>
      </c>
      <c r="I5" s="38" t="s">
        <v>2061</v>
      </c>
      <c r="J5" s="37">
        <f>SUM(J6:J9)</f>
        <v>6000</v>
      </c>
      <c r="K5" s="37">
        <f>SUM(K6:K9)</f>
        <v>35000</v>
      </c>
      <c r="L5" s="37">
        <f t="shared" ref="L5:L24" si="2">K5-J5</f>
        <v>29000</v>
      </c>
    </row>
    <row r="6" s="26" customFormat="1" ht="36" customHeight="1" spans="1:16">
      <c r="A6" s="40" t="s">
        <v>2062</v>
      </c>
      <c r="B6" s="41"/>
      <c r="C6" s="41">
        <v>15000</v>
      </c>
      <c r="D6" s="41">
        <f t="shared" si="0"/>
        <v>15000</v>
      </c>
      <c r="E6" s="42" t="s">
        <v>2062</v>
      </c>
      <c r="F6" s="43"/>
      <c r="G6" s="43"/>
      <c r="H6" s="43">
        <f t="shared" si="1"/>
        <v>0</v>
      </c>
      <c r="I6" s="42" t="s">
        <v>2062</v>
      </c>
      <c r="J6" s="41"/>
      <c r="K6" s="41">
        <v>15000</v>
      </c>
      <c r="L6" s="41">
        <f t="shared" si="2"/>
        <v>15000</v>
      </c>
      <c r="P6" s="26" t="s">
        <v>4</v>
      </c>
    </row>
    <row r="7" s="26" customFormat="1" ht="36" customHeight="1" spans="1:12">
      <c r="A7" s="40" t="s">
        <v>2063</v>
      </c>
      <c r="B7" s="41"/>
      <c r="C7" s="41">
        <v>0</v>
      </c>
      <c r="D7" s="41">
        <f t="shared" si="0"/>
        <v>0</v>
      </c>
      <c r="E7" s="42" t="s">
        <v>2063</v>
      </c>
      <c r="F7" s="43"/>
      <c r="G7" s="43">
        <v>0</v>
      </c>
      <c r="H7" s="43">
        <f t="shared" si="1"/>
        <v>0</v>
      </c>
      <c r="I7" s="42" t="s">
        <v>2063</v>
      </c>
      <c r="J7" s="41"/>
      <c r="K7" s="41">
        <v>0</v>
      </c>
      <c r="L7" s="41">
        <f t="shared" si="2"/>
        <v>0</v>
      </c>
    </row>
    <row r="8" s="26" customFormat="1" ht="36" customHeight="1" spans="1:12">
      <c r="A8" s="40" t="s">
        <v>2064</v>
      </c>
      <c r="B8" s="41"/>
      <c r="C8" s="41">
        <v>0</v>
      </c>
      <c r="D8" s="41">
        <f t="shared" si="0"/>
        <v>0</v>
      </c>
      <c r="E8" s="42" t="s">
        <v>2064</v>
      </c>
      <c r="F8" s="43"/>
      <c r="G8" s="43">
        <v>0</v>
      </c>
      <c r="H8" s="43">
        <f t="shared" si="1"/>
        <v>0</v>
      </c>
      <c r="I8" s="42" t="s">
        <v>2064</v>
      </c>
      <c r="J8" s="41"/>
      <c r="K8" s="41">
        <v>0</v>
      </c>
      <c r="L8" s="41">
        <f t="shared" si="2"/>
        <v>0</v>
      </c>
    </row>
    <row r="9" s="26" customFormat="1" ht="36" customHeight="1" spans="1:12">
      <c r="A9" s="40" t="s">
        <v>2065</v>
      </c>
      <c r="B9" s="41">
        <v>6000</v>
      </c>
      <c r="C9" s="41">
        <v>20000</v>
      </c>
      <c r="D9" s="41">
        <f t="shared" si="0"/>
        <v>14000</v>
      </c>
      <c r="E9" s="42" t="s">
        <v>2065</v>
      </c>
      <c r="F9" s="43"/>
      <c r="G9" s="43"/>
      <c r="H9" s="43">
        <f t="shared" si="1"/>
        <v>0</v>
      </c>
      <c r="I9" s="42" t="s">
        <v>2065</v>
      </c>
      <c r="J9" s="41">
        <v>6000</v>
      </c>
      <c r="K9" s="41">
        <v>20000</v>
      </c>
      <c r="L9" s="41">
        <f t="shared" si="2"/>
        <v>14000</v>
      </c>
    </row>
    <row r="10" s="26" customFormat="1" ht="36" customHeight="1" spans="1:12">
      <c r="A10" s="40" t="s">
        <v>2066</v>
      </c>
      <c r="B10" s="41"/>
      <c r="C10" s="41">
        <v>0</v>
      </c>
      <c r="D10" s="41">
        <f t="shared" si="0"/>
        <v>0</v>
      </c>
      <c r="E10" s="42" t="s">
        <v>2066</v>
      </c>
      <c r="F10" s="43"/>
      <c r="G10" s="43">
        <v>0</v>
      </c>
      <c r="H10" s="43">
        <f t="shared" si="1"/>
        <v>0</v>
      </c>
      <c r="I10" s="42" t="s">
        <v>2066</v>
      </c>
      <c r="J10" s="41"/>
      <c r="K10" s="41">
        <v>0</v>
      </c>
      <c r="L10" s="41">
        <f t="shared" si="2"/>
        <v>0</v>
      </c>
    </row>
    <row r="11" s="26" customFormat="1" ht="36" customHeight="1" spans="1:12">
      <c r="A11" s="40" t="s">
        <v>2067</v>
      </c>
      <c r="B11" s="41"/>
      <c r="C11" s="41">
        <v>0</v>
      </c>
      <c r="D11" s="41">
        <f t="shared" si="0"/>
        <v>0</v>
      </c>
      <c r="E11" s="42" t="s">
        <v>2067</v>
      </c>
      <c r="F11" s="43"/>
      <c r="G11" s="43">
        <v>0</v>
      </c>
      <c r="H11" s="43">
        <f t="shared" si="1"/>
        <v>0</v>
      </c>
      <c r="I11" s="42" t="s">
        <v>2067</v>
      </c>
      <c r="J11" s="41"/>
      <c r="K11" s="41">
        <v>0</v>
      </c>
      <c r="L11" s="41">
        <f t="shared" si="2"/>
        <v>0</v>
      </c>
    </row>
    <row r="12" s="26" customFormat="1" ht="36" customHeight="1" spans="1:12">
      <c r="A12" s="40" t="s">
        <v>2068</v>
      </c>
      <c r="B12" s="41"/>
      <c r="C12" s="41">
        <v>0</v>
      </c>
      <c r="D12" s="41">
        <f t="shared" si="0"/>
        <v>0</v>
      </c>
      <c r="E12" s="42" t="s">
        <v>2068</v>
      </c>
      <c r="F12" s="43"/>
      <c r="G12" s="43">
        <v>0</v>
      </c>
      <c r="H12" s="43">
        <f t="shared" si="1"/>
        <v>0</v>
      </c>
      <c r="I12" s="42" t="s">
        <v>2068</v>
      </c>
      <c r="J12" s="41"/>
      <c r="K12" s="41">
        <v>0</v>
      </c>
      <c r="L12" s="41">
        <f t="shared" si="2"/>
        <v>0</v>
      </c>
    </row>
    <row r="13" s="25" customFormat="1" ht="36" customHeight="1" spans="1:12">
      <c r="A13" s="36" t="s">
        <v>2069</v>
      </c>
      <c r="B13" s="37"/>
      <c r="C13" s="37">
        <v>0</v>
      </c>
      <c r="D13" s="37">
        <f t="shared" si="0"/>
        <v>0</v>
      </c>
      <c r="E13" s="38" t="s">
        <v>2069</v>
      </c>
      <c r="F13" s="39"/>
      <c r="G13" s="39">
        <v>0</v>
      </c>
      <c r="H13" s="39">
        <f t="shared" si="1"/>
        <v>0</v>
      </c>
      <c r="I13" s="38" t="s">
        <v>2069</v>
      </c>
      <c r="J13" s="37"/>
      <c r="K13" s="37">
        <v>0</v>
      </c>
      <c r="L13" s="37">
        <f t="shared" si="2"/>
        <v>0</v>
      </c>
    </row>
    <row r="14" s="25" customFormat="1" ht="36" customHeight="1" spans="1:12">
      <c r="A14" s="36" t="s">
        <v>2070</v>
      </c>
      <c r="B14" s="37"/>
      <c r="C14" s="37">
        <v>0</v>
      </c>
      <c r="D14" s="37">
        <f t="shared" si="0"/>
        <v>0</v>
      </c>
      <c r="E14" s="38" t="s">
        <v>2070</v>
      </c>
      <c r="F14" s="39"/>
      <c r="G14" s="39">
        <v>0</v>
      </c>
      <c r="H14" s="39">
        <f t="shared" si="1"/>
        <v>0</v>
      </c>
      <c r="I14" s="38" t="s">
        <v>2070</v>
      </c>
      <c r="J14" s="37"/>
      <c r="K14" s="37">
        <v>0</v>
      </c>
      <c r="L14" s="37">
        <f t="shared" si="2"/>
        <v>0</v>
      </c>
    </row>
    <row r="15" s="26" customFormat="1" ht="36" customHeight="1" spans="1:12">
      <c r="A15" s="40" t="s">
        <v>2071</v>
      </c>
      <c r="B15" s="41"/>
      <c r="C15" s="41">
        <v>0</v>
      </c>
      <c r="D15" s="41">
        <f t="shared" si="0"/>
        <v>0</v>
      </c>
      <c r="E15" s="42" t="s">
        <v>2071</v>
      </c>
      <c r="F15" s="43"/>
      <c r="G15" s="43">
        <v>0</v>
      </c>
      <c r="H15" s="43">
        <f t="shared" si="1"/>
        <v>0</v>
      </c>
      <c r="I15" s="42" t="s">
        <v>2071</v>
      </c>
      <c r="J15" s="41"/>
      <c r="K15" s="41">
        <v>0</v>
      </c>
      <c r="L15" s="41">
        <f t="shared" si="2"/>
        <v>0</v>
      </c>
    </row>
    <row r="16" s="26" customFormat="1" ht="36" customHeight="1" spans="1:12">
      <c r="A16" s="40" t="s">
        <v>2072</v>
      </c>
      <c r="B16" s="41"/>
      <c r="C16" s="41">
        <v>0</v>
      </c>
      <c r="D16" s="41">
        <f t="shared" si="0"/>
        <v>0</v>
      </c>
      <c r="E16" s="42" t="s">
        <v>2072</v>
      </c>
      <c r="F16" s="43"/>
      <c r="G16" s="43">
        <v>0</v>
      </c>
      <c r="H16" s="43">
        <f t="shared" si="1"/>
        <v>0</v>
      </c>
      <c r="I16" s="42" t="s">
        <v>2072</v>
      </c>
      <c r="J16" s="41"/>
      <c r="K16" s="41">
        <v>0</v>
      </c>
      <c r="L16" s="41">
        <f t="shared" si="2"/>
        <v>0</v>
      </c>
    </row>
    <row r="17" s="26" customFormat="1" ht="36" customHeight="1" spans="1:12">
      <c r="A17" s="40" t="s">
        <v>2073</v>
      </c>
      <c r="B17" s="41"/>
      <c r="C17" s="41">
        <v>0</v>
      </c>
      <c r="D17" s="41">
        <f t="shared" si="0"/>
        <v>0</v>
      </c>
      <c r="E17" s="42" t="s">
        <v>2073</v>
      </c>
      <c r="F17" s="43"/>
      <c r="G17" s="43">
        <v>0</v>
      </c>
      <c r="H17" s="43">
        <f t="shared" si="1"/>
        <v>0</v>
      </c>
      <c r="I17" s="42" t="s">
        <v>2073</v>
      </c>
      <c r="J17" s="41"/>
      <c r="K17" s="41">
        <v>0</v>
      </c>
      <c r="L17" s="41">
        <f t="shared" si="2"/>
        <v>0</v>
      </c>
    </row>
    <row r="18" s="25" customFormat="1" ht="36" customHeight="1" spans="1:12">
      <c r="A18" s="36" t="s">
        <v>2074</v>
      </c>
      <c r="B18" s="37"/>
      <c r="C18" s="37">
        <v>0</v>
      </c>
      <c r="D18" s="37">
        <f t="shared" si="0"/>
        <v>0</v>
      </c>
      <c r="E18" s="38" t="s">
        <v>2074</v>
      </c>
      <c r="F18" s="39"/>
      <c r="G18" s="39">
        <v>0</v>
      </c>
      <c r="H18" s="39">
        <f t="shared" si="1"/>
        <v>0</v>
      </c>
      <c r="I18" s="38" t="s">
        <v>2074</v>
      </c>
      <c r="J18" s="37"/>
      <c r="K18" s="37">
        <v>0</v>
      </c>
      <c r="L18" s="37">
        <f t="shared" si="2"/>
        <v>0</v>
      </c>
    </row>
    <row r="19" s="25" customFormat="1" ht="36" customHeight="1" spans="1:12">
      <c r="A19" s="36" t="s">
        <v>2075</v>
      </c>
      <c r="B19" s="37">
        <v>7000</v>
      </c>
      <c r="C19" s="37">
        <v>0</v>
      </c>
      <c r="D19" s="37">
        <f t="shared" si="0"/>
        <v>-7000</v>
      </c>
      <c r="E19" s="38" t="s">
        <v>2075</v>
      </c>
      <c r="F19" s="39"/>
      <c r="G19" s="39">
        <v>0</v>
      </c>
      <c r="H19" s="39">
        <f t="shared" si="1"/>
        <v>0</v>
      </c>
      <c r="I19" s="38" t="s">
        <v>2075</v>
      </c>
      <c r="J19" s="37">
        <v>7000</v>
      </c>
      <c r="K19" s="37">
        <v>0</v>
      </c>
      <c r="L19" s="37">
        <f t="shared" si="2"/>
        <v>-7000</v>
      </c>
    </row>
    <row r="20" s="25" customFormat="1" ht="36" customHeight="1" spans="1:12">
      <c r="A20" s="36" t="s">
        <v>2076</v>
      </c>
      <c r="B20" s="37"/>
      <c r="C20" s="37">
        <v>0</v>
      </c>
      <c r="D20" s="37">
        <f t="shared" si="0"/>
        <v>0</v>
      </c>
      <c r="E20" s="38" t="s">
        <v>2076</v>
      </c>
      <c r="F20" s="39"/>
      <c r="G20" s="39">
        <v>0</v>
      </c>
      <c r="H20" s="39">
        <f t="shared" si="1"/>
        <v>0</v>
      </c>
      <c r="I20" s="38" t="s">
        <v>2076</v>
      </c>
      <c r="J20" s="37"/>
      <c r="K20" s="37">
        <v>0</v>
      </c>
      <c r="L20" s="37">
        <f t="shared" si="2"/>
        <v>0</v>
      </c>
    </row>
    <row r="21" s="26" customFormat="1" ht="36" customHeight="1" spans="1:12">
      <c r="A21" s="40" t="s">
        <v>2077</v>
      </c>
      <c r="B21" s="41"/>
      <c r="C21" s="41">
        <v>0</v>
      </c>
      <c r="D21" s="41">
        <f t="shared" si="0"/>
        <v>0</v>
      </c>
      <c r="E21" s="42" t="s">
        <v>2077</v>
      </c>
      <c r="F21" s="43"/>
      <c r="G21" s="43">
        <v>0</v>
      </c>
      <c r="H21" s="43">
        <f t="shared" si="1"/>
        <v>0</v>
      </c>
      <c r="I21" s="42" t="s">
        <v>2077</v>
      </c>
      <c r="J21" s="41"/>
      <c r="K21" s="41">
        <v>0</v>
      </c>
      <c r="L21" s="41">
        <f t="shared" si="2"/>
        <v>0</v>
      </c>
    </row>
    <row r="22" s="26" customFormat="1" ht="36" customHeight="1" spans="1:12">
      <c r="A22" s="40" t="s">
        <v>2078</v>
      </c>
      <c r="B22" s="44"/>
      <c r="C22" s="41">
        <v>0</v>
      </c>
      <c r="D22" s="41">
        <f t="shared" si="0"/>
        <v>0</v>
      </c>
      <c r="E22" s="40" t="s">
        <v>2078</v>
      </c>
      <c r="F22" s="45"/>
      <c r="G22" s="43">
        <v>0</v>
      </c>
      <c r="H22" s="45">
        <f t="shared" si="1"/>
        <v>0</v>
      </c>
      <c r="I22" s="40" t="s">
        <v>2078</v>
      </c>
      <c r="J22" s="44"/>
      <c r="K22" s="41">
        <v>0</v>
      </c>
      <c r="L22" s="41">
        <f t="shared" si="2"/>
        <v>0</v>
      </c>
    </row>
    <row r="23" s="25" customFormat="1" ht="36" customHeight="1" spans="1:12">
      <c r="A23" s="36" t="s">
        <v>2079</v>
      </c>
      <c r="B23" s="46"/>
      <c r="C23" s="37">
        <v>13000</v>
      </c>
      <c r="D23" s="46">
        <f t="shared" si="0"/>
        <v>13000</v>
      </c>
      <c r="E23" s="36" t="s">
        <v>2079</v>
      </c>
      <c r="F23" s="47"/>
      <c r="G23" s="39"/>
      <c r="H23" s="47">
        <f t="shared" si="1"/>
        <v>0</v>
      </c>
      <c r="I23" s="36" t="s">
        <v>2079</v>
      </c>
      <c r="J23" s="37"/>
      <c r="K23" s="37">
        <v>13000</v>
      </c>
      <c r="L23" s="37">
        <f t="shared" si="2"/>
        <v>13000</v>
      </c>
    </row>
    <row r="24" s="27" customFormat="1" ht="36" customHeight="1" spans="1:12">
      <c r="A24" s="48" t="s">
        <v>1703</v>
      </c>
      <c r="B24" s="46">
        <f>B5+B13+B14+B18+B19+B20+B23</f>
        <v>13000</v>
      </c>
      <c r="C24" s="46">
        <f>C5+C13+C14+C18+C19+C20+C23</f>
        <v>48000</v>
      </c>
      <c r="D24" s="46">
        <f t="shared" si="0"/>
        <v>35000</v>
      </c>
      <c r="E24" s="48" t="s">
        <v>1703</v>
      </c>
      <c r="F24" s="39">
        <f>F5+F13+F14+F18+F19+F20+F23</f>
        <v>0</v>
      </c>
      <c r="G24" s="39">
        <f>G5+G13+G14+G18+G19+G20+G23</f>
        <v>0</v>
      </c>
      <c r="H24" s="47">
        <f t="shared" si="1"/>
        <v>0</v>
      </c>
      <c r="I24" s="48" t="s">
        <v>1703</v>
      </c>
      <c r="J24" s="37">
        <f>J5+J13+J14+J18+J19+J20+J23</f>
        <v>13000</v>
      </c>
      <c r="K24" s="37">
        <f>K5+K13+K14+K18+K19+K20+K23</f>
        <v>48000</v>
      </c>
      <c r="L24" s="46">
        <f t="shared" si="2"/>
        <v>35000</v>
      </c>
    </row>
    <row r="25" spans="2:11">
      <c r="B25" s="49"/>
      <c r="F25" s="49"/>
      <c r="G25" s="49"/>
      <c r="J25" s="49"/>
      <c r="K25" s="49"/>
    </row>
    <row r="26" spans="2:11">
      <c r="B26" s="49"/>
      <c r="F26" s="49"/>
      <c r="G26" s="49"/>
      <c r="J26" s="49"/>
      <c r="K26" s="49"/>
    </row>
    <row r="27" spans="2:11">
      <c r="B27" s="49"/>
      <c r="F27" s="49"/>
      <c r="G27" s="49"/>
      <c r="J27" s="49"/>
      <c r="K27" s="49"/>
    </row>
    <row r="28" spans="2:11">
      <c r="B28" s="49"/>
      <c r="F28" s="49"/>
      <c r="G28" s="49"/>
      <c r="J28" s="49"/>
      <c r="K28" s="49"/>
    </row>
    <row r="29" spans="2:11">
      <c r="B29" s="49"/>
      <c r="F29" s="49"/>
      <c r="G29" s="49"/>
      <c r="J29" s="49"/>
      <c r="K29" s="49"/>
    </row>
    <row r="30" spans="2:11">
      <c r="B30" s="49"/>
      <c r="F30" s="49"/>
      <c r="G30" s="49"/>
      <c r="J30" s="49"/>
      <c r="K30" s="49"/>
    </row>
  </sheetData>
  <sheetProtection algorithmName="SHA-512" hashValue="OZf55He2MrCVYTd4ThnoLVdm91/iMQN+AEwORqZPrru3H1T1xkcC/FK1SOfEJJJPj1b6YmsX8d9n6OiC4yhA2Q==" saltValue="8PPADF4jcc28rNry1EWz2Q==" spinCount="100000" sheet="1" objects="1" scenarios="1"/>
  <mergeCells count="9">
    <mergeCell ref="A1:D1"/>
    <mergeCell ref="E1:H1"/>
    <mergeCell ref="I1:L1"/>
    <mergeCell ref="B3:D3"/>
    <mergeCell ref="F3:H3"/>
    <mergeCell ref="J3:L3"/>
    <mergeCell ref="A3:A4"/>
    <mergeCell ref="E3:E4"/>
    <mergeCell ref="I3:I4"/>
  </mergeCells>
  <printOptions horizontalCentered="1"/>
  <pageMargins left="0.708661417322835" right="0.708661417322835" top="0.748031496062992" bottom="0.748031496062992" header="0.31496062992126" footer="0.31496062992126"/>
  <pageSetup paperSize="9" scale="75" firstPageNumber="131" orientation="portrait" useFirstPageNumber="1"/>
  <headerFooter alignWithMargins="0">
    <oddFooter>&amp;C&amp;16- &amp;P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L51"/>
  <sheetViews>
    <sheetView showGridLines="0" view="pageBreakPreview" zoomScale="90" zoomScaleNormal="85" workbookViewId="0">
      <selection activeCell="C25" sqref="C25"/>
    </sheetView>
  </sheetViews>
  <sheetFormatPr defaultColWidth="9" defaultRowHeight="13.5"/>
  <cols>
    <col min="1" max="1" width="52.25" style="3" customWidth="1"/>
    <col min="2" max="4" width="18.625" style="3" customWidth="1"/>
    <col min="5" max="5" width="54" style="3" customWidth="1"/>
    <col min="6" max="8" width="18.625" style="3" customWidth="1"/>
    <col min="9" max="251" width="9" style="3"/>
    <col min="252" max="252" width="45.875" style="3" customWidth="1"/>
    <col min="253" max="253" width="12.375" style="3" customWidth="1"/>
    <col min="254" max="254" width="13.5" style="3" customWidth="1"/>
    <col min="255" max="255" width="13.875" style="3" customWidth="1"/>
    <col min="256" max="256" width="15" style="3" customWidth="1"/>
    <col min="257" max="257" width="20.5" style="3" customWidth="1"/>
    <col min="258" max="507" width="9" style="3"/>
    <col min="508" max="508" width="45.875" style="3" customWidth="1"/>
    <col min="509" max="509" width="12.375" style="3" customWidth="1"/>
    <col min="510" max="510" width="13.5" style="3" customWidth="1"/>
    <col min="511" max="511" width="13.875" style="3" customWidth="1"/>
    <col min="512" max="512" width="15" style="3" customWidth="1"/>
    <col min="513" max="513" width="20.5" style="3" customWidth="1"/>
    <col min="514" max="763" width="9" style="3"/>
    <col min="764" max="764" width="45.875" style="3" customWidth="1"/>
    <col min="765" max="765" width="12.375" style="3" customWidth="1"/>
    <col min="766" max="766" width="13.5" style="3" customWidth="1"/>
    <col min="767" max="767" width="13.875" style="3" customWidth="1"/>
    <col min="768" max="768" width="15" style="3" customWidth="1"/>
    <col min="769" max="769" width="20.5" style="3" customWidth="1"/>
    <col min="770" max="1019" width="9" style="3"/>
    <col min="1020" max="1020" width="45.875" style="3" customWidth="1"/>
    <col min="1021" max="1021" width="12.375" style="3" customWidth="1"/>
    <col min="1022" max="1022" width="13.5" style="3" customWidth="1"/>
    <col min="1023" max="1023" width="13.875" style="3" customWidth="1"/>
    <col min="1024" max="1024" width="15" style="3" customWidth="1"/>
    <col min="1025" max="1025" width="20.5" style="3" customWidth="1"/>
    <col min="1026" max="1275" width="9" style="3"/>
    <col min="1276" max="1276" width="45.875" style="3" customWidth="1"/>
    <col min="1277" max="1277" width="12.375" style="3" customWidth="1"/>
    <col min="1278" max="1278" width="13.5" style="3" customWidth="1"/>
    <col min="1279" max="1279" width="13.875" style="3" customWidth="1"/>
    <col min="1280" max="1280" width="15" style="3" customWidth="1"/>
    <col min="1281" max="1281" width="20.5" style="3" customWidth="1"/>
    <col min="1282" max="1531" width="9" style="3"/>
    <col min="1532" max="1532" width="45.875" style="3" customWidth="1"/>
    <col min="1533" max="1533" width="12.375" style="3" customWidth="1"/>
    <col min="1534" max="1534" width="13.5" style="3" customWidth="1"/>
    <col min="1535" max="1535" width="13.875" style="3" customWidth="1"/>
    <col min="1536" max="1536" width="15" style="3" customWidth="1"/>
    <col min="1537" max="1537" width="20.5" style="3" customWidth="1"/>
    <col min="1538" max="1787" width="9" style="3"/>
    <col min="1788" max="1788" width="45.875" style="3" customWidth="1"/>
    <col min="1789" max="1789" width="12.375" style="3" customWidth="1"/>
    <col min="1790" max="1790" width="13.5" style="3" customWidth="1"/>
    <col min="1791" max="1791" width="13.875" style="3" customWidth="1"/>
    <col min="1792" max="1792" width="15" style="3" customWidth="1"/>
    <col min="1793" max="1793" width="20.5" style="3" customWidth="1"/>
    <col min="1794" max="2043" width="9" style="3"/>
    <col min="2044" max="2044" width="45.875" style="3" customWidth="1"/>
    <col min="2045" max="2045" width="12.375" style="3" customWidth="1"/>
    <col min="2046" max="2046" width="13.5" style="3" customWidth="1"/>
    <col min="2047" max="2047" width="13.875" style="3" customWidth="1"/>
    <col min="2048" max="2048" width="15" style="3" customWidth="1"/>
    <col min="2049" max="2049" width="20.5" style="3" customWidth="1"/>
    <col min="2050" max="2299" width="9" style="3"/>
    <col min="2300" max="2300" width="45.875" style="3" customWidth="1"/>
    <col min="2301" max="2301" width="12.375" style="3" customWidth="1"/>
    <col min="2302" max="2302" width="13.5" style="3" customWidth="1"/>
    <col min="2303" max="2303" width="13.875" style="3" customWidth="1"/>
    <col min="2304" max="2304" width="15" style="3" customWidth="1"/>
    <col min="2305" max="2305" width="20.5" style="3" customWidth="1"/>
    <col min="2306" max="2555" width="9" style="3"/>
    <col min="2556" max="2556" width="45.875" style="3" customWidth="1"/>
    <col min="2557" max="2557" width="12.375" style="3" customWidth="1"/>
    <col min="2558" max="2558" width="13.5" style="3" customWidth="1"/>
    <col min="2559" max="2559" width="13.875" style="3" customWidth="1"/>
    <col min="2560" max="2560" width="15" style="3" customWidth="1"/>
    <col min="2561" max="2561" width="20.5" style="3" customWidth="1"/>
    <col min="2562" max="2811" width="9" style="3"/>
    <col min="2812" max="2812" width="45.875" style="3" customWidth="1"/>
    <col min="2813" max="2813" width="12.375" style="3" customWidth="1"/>
    <col min="2814" max="2814" width="13.5" style="3" customWidth="1"/>
    <col min="2815" max="2815" width="13.875" style="3" customWidth="1"/>
    <col min="2816" max="2816" width="15" style="3" customWidth="1"/>
    <col min="2817" max="2817" width="20.5" style="3" customWidth="1"/>
    <col min="2818" max="3067" width="9" style="3"/>
    <col min="3068" max="3068" width="45.875" style="3" customWidth="1"/>
    <col min="3069" max="3069" width="12.375" style="3" customWidth="1"/>
    <col min="3070" max="3070" width="13.5" style="3" customWidth="1"/>
    <col min="3071" max="3071" width="13.875" style="3" customWidth="1"/>
    <col min="3072" max="3072" width="15" style="3" customWidth="1"/>
    <col min="3073" max="3073" width="20.5" style="3" customWidth="1"/>
    <col min="3074" max="3323" width="9" style="3"/>
    <col min="3324" max="3324" width="45.875" style="3" customWidth="1"/>
    <col min="3325" max="3325" width="12.375" style="3" customWidth="1"/>
    <col min="3326" max="3326" width="13.5" style="3" customWidth="1"/>
    <col min="3327" max="3327" width="13.875" style="3" customWidth="1"/>
    <col min="3328" max="3328" width="15" style="3" customWidth="1"/>
    <col min="3329" max="3329" width="20.5" style="3" customWidth="1"/>
    <col min="3330" max="3579" width="9" style="3"/>
    <col min="3580" max="3580" width="45.875" style="3" customWidth="1"/>
    <col min="3581" max="3581" width="12.375" style="3" customWidth="1"/>
    <col min="3582" max="3582" width="13.5" style="3" customWidth="1"/>
    <col min="3583" max="3583" width="13.875" style="3" customWidth="1"/>
    <col min="3584" max="3584" width="15" style="3" customWidth="1"/>
    <col min="3585" max="3585" width="20.5" style="3" customWidth="1"/>
    <col min="3586" max="3835" width="9" style="3"/>
    <col min="3836" max="3836" width="45.875" style="3" customWidth="1"/>
    <col min="3837" max="3837" width="12.375" style="3" customWidth="1"/>
    <col min="3838" max="3838" width="13.5" style="3" customWidth="1"/>
    <col min="3839" max="3839" width="13.875" style="3" customWidth="1"/>
    <col min="3840" max="3840" width="15" style="3" customWidth="1"/>
    <col min="3841" max="3841" width="20.5" style="3" customWidth="1"/>
    <col min="3842" max="4091" width="9" style="3"/>
    <col min="4092" max="4092" width="45.875" style="3" customWidth="1"/>
    <col min="4093" max="4093" width="12.375" style="3" customWidth="1"/>
    <col min="4094" max="4094" width="13.5" style="3" customWidth="1"/>
    <col min="4095" max="4095" width="13.875" style="3" customWidth="1"/>
    <col min="4096" max="4096" width="15" style="3" customWidth="1"/>
    <col min="4097" max="4097" width="20.5" style="3" customWidth="1"/>
    <col min="4098" max="4347" width="9" style="3"/>
    <col min="4348" max="4348" width="45.875" style="3" customWidth="1"/>
    <col min="4349" max="4349" width="12.375" style="3" customWidth="1"/>
    <col min="4350" max="4350" width="13.5" style="3" customWidth="1"/>
    <col min="4351" max="4351" width="13.875" style="3" customWidth="1"/>
    <col min="4352" max="4352" width="15" style="3" customWidth="1"/>
    <col min="4353" max="4353" width="20.5" style="3" customWidth="1"/>
    <col min="4354" max="4603" width="9" style="3"/>
    <col min="4604" max="4604" width="45.875" style="3" customWidth="1"/>
    <col min="4605" max="4605" width="12.375" style="3" customWidth="1"/>
    <col min="4606" max="4606" width="13.5" style="3" customWidth="1"/>
    <col min="4607" max="4607" width="13.875" style="3" customWidth="1"/>
    <col min="4608" max="4608" width="15" style="3" customWidth="1"/>
    <col min="4609" max="4609" width="20.5" style="3" customWidth="1"/>
    <col min="4610" max="4859" width="9" style="3"/>
    <col min="4860" max="4860" width="45.875" style="3" customWidth="1"/>
    <col min="4861" max="4861" width="12.375" style="3" customWidth="1"/>
    <col min="4862" max="4862" width="13.5" style="3" customWidth="1"/>
    <col min="4863" max="4863" width="13.875" style="3" customWidth="1"/>
    <col min="4864" max="4864" width="15" style="3" customWidth="1"/>
    <col min="4865" max="4865" width="20.5" style="3" customWidth="1"/>
    <col min="4866" max="5115" width="9" style="3"/>
    <col min="5116" max="5116" width="45.875" style="3" customWidth="1"/>
    <col min="5117" max="5117" width="12.375" style="3" customWidth="1"/>
    <col min="5118" max="5118" width="13.5" style="3" customWidth="1"/>
    <col min="5119" max="5119" width="13.875" style="3" customWidth="1"/>
    <col min="5120" max="5120" width="15" style="3" customWidth="1"/>
    <col min="5121" max="5121" width="20.5" style="3" customWidth="1"/>
    <col min="5122" max="5371" width="9" style="3"/>
    <col min="5372" max="5372" width="45.875" style="3" customWidth="1"/>
    <col min="5373" max="5373" width="12.375" style="3" customWidth="1"/>
    <col min="5374" max="5374" width="13.5" style="3" customWidth="1"/>
    <col min="5375" max="5375" width="13.875" style="3" customWidth="1"/>
    <col min="5376" max="5376" width="15" style="3" customWidth="1"/>
    <col min="5377" max="5377" width="20.5" style="3" customWidth="1"/>
    <col min="5378" max="5627" width="9" style="3"/>
    <col min="5628" max="5628" width="45.875" style="3" customWidth="1"/>
    <col min="5629" max="5629" width="12.375" style="3" customWidth="1"/>
    <col min="5630" max="5630" width="13.5" style="3" customWidth="1"/>
    <col min="5631" max="5631" width="13.875" style="3" customWidth="1"/>
    <col min="5632" max="5632" width="15" style="3" customWidth="1"/>
    <col min="5633" max="5633" width="20.5" style="3" customWidth="1"/>
    <col min="5634" max="5883" width="9" style="3"/>
    <col min="5884" max="5884" width="45.875" style="3" customWidth="1"/>
    <col min="5885" max="5885" width="12.375" style="3" customWidth="1"/>
    <col min="5886" max="5886" width="13.5" style="3" customWidth="1"/>
    <col min="5887" max="5887" width="13.875" style="3" customWidth="1"/>
    <col min="5888" max="5888" width="15" style="3" customWidth="1"/>
    <col min="5889" max="5889" width="20.5" style="3" customWidth="1"/>
    <col min="5890" max="6139" width="9" style="3"/>
    <col min="6140" max="6140" width="45.875" style="3" customWidth="1"/>
    <col min="6141" max="6141" width="12.375" style="3" customWidth="1"/>
    <col min="6142" max="6142" width="13.5" style="3" customWidth="1"/>
    <col min="6143" max="6143" width="13.875" style="3" customWidth="1"/>
    <col min="6144" max="6144" width="15" style="3" customWidth="1"/>
    <col min="6145" max="6145" width="20.5" style="3" customWidth="1"/>
    <col min="6146" max="6395" width="9" style="3"/>
    <col min="6396" max="6396" width="45.875" style="3" customWidth="1"/>
    <col min="6397" max="6397" width="12.375" style="3" customWidth="1"/>
    <col min="6398" max="6398" width="13.5" style="3" customWidth="1"/>
    <col min="6399" max="6399" width="13.875" style="3" customWidth="1"/>
    <col min="6400" max="6400" width="15" style="3" customWidth="1"/>
    <col min="6401" max="6401" width="20.5" style="3" customWidth="1"/>
    <col min="6402" max="6651" width="9" style="3"/>
    <col min="6652" max="6652" width="45.875" style="3" customWidth="1"/>
    <col min="6653" max="6653" width="12.375" style="3" customWidth="1"/>
    <col min="6654" max="6654" width="13.5" style="3" customWidth="1"/>
    <col min="6655" max="6655" width="13.875" style="3" customWidth="1"/>
    <col min="6656" max="6656" width="15" style="3" customWidth="1"/>
    <col min="6657" max="6657" width="20.5" style="3" customWidth="1"/>
    <col min="6658" max="6907" width="9" style="3"/>
    <col min="6908" max="6908" width="45.875" style="3" customWidth="1"/>
    <col min="6909" max="6909" width="12.375" style="3" customWidth="1"/>
    <col min="6910" max="6910" width="13.5" style="3" customWidth="1"/>
    <col min="6911" max="6911" width="13.875" style="3" customWidth="1"/>
    <col min="6912" max="6912" width="15" style="3" customWidth="1"/>
    <col min="6913" max="6913" width="20.5" style="3" customWidth="1"/>
    <col min="6914" max="7163" width="9" style="3"/>
    <col min="7164" max="7164" width="45.875" style="3" customWidth="1"/>
    <col min="7165" max="7165" width="12.375" style="3" customWidth="1"/>
    <col min="7166" max="7166" width="13.5" style="3" customWidth="1"/>
    <col min="7167" max="7167" width="13.875" style="3" customWidth="1"/>
    <col min="7168" max="7168" width="15" style="3" customWidth="1"/>
    <col min="7169" max="7169" width="20.5" style="3" customWidth="1"/>
    <col min="7170" max="7419" width="9" style="3"/>
    <col min="7420" max="7420" width="45.875" style="3" customWidth="1"/>
    <col min="7421" max="7421" width="12.375" style="3" customWidth="1"/>
    <col min="7422" max="7422" width="13.5" style="3" customWidth="1"/>
    <col min="7423" max="7423" width="13.875" style="3" customWidth="1"/>
    <col min="7424" max="7424" width="15" style="3" customWidth="1"/>
    <col min="7425" max="7425" width="20.5" style="3" customWidth="1"/>
    <col min="7426" max="7675" width="9" style="3"/>
    <col min="7676" max="7676" width="45.875" style="3" customWidth="1"/>
    <col min="7677" max="7677" width="12.375" style="3" customWidth="1"/>
    <col min="7678" max="7678" width="13.5" style="3" customWidth="1"/>
    <col min="7679" max="7679" width="13.875" style="3" customWidth="1"/>
    <col min="7680" max="7680" width="15" style="3" customWidth="1"/>
    <col min="7681" max="7681" width="20.5" style="3" customWidth="1"/>
    <col min="7682" max="7931" width="9" style="3"/>
    <col min="7932" max="7932" width="45.875" style="3" customWidth="1"/>
    <col min="7933" max="7933" width="12.375" style="3" customWidth="1"/>
    <col min="7934" max="7934" width="13.5" style="3" customWidth="1"/>
    <col min="7935" max="7935" width="13.875" style="3" customWidth="1"/>
    <col min="7936" max="7936" width="15" style="3" customWidth="1"/>
    <col min="7937" max="7937" width="20.5" style="3" customWidth="1"/>
    <col min="7938" max="8187" width="9" style="3"/>
    <col min="8188" max="8188" width="45.875" style="3" customWidth="1"/>
    <col min="8189" max="8189" width="12.375" style="3" customWidth="1"/>
    <col min="8190" max="8190" width="13.5" style="3" customWidth="1"/>
    <col min="8191" max="8191" width="13.875" style="3" customWidth="1"/>
    <col min="8192" max="8192" width="15" style="3" customWidth="1"/>
    <col min="8193" max="8193" width="20.5" style="3" customWidth="1"/>
    <col min="8194" max="8443" width="9" style="3"/>
    <col min="8444" max="8444" width="45.875" style="3" customWidth="1"/>
    <col min="8445" max="8445" width="12.375" style="3" customWidth="1"/>
    <col min="8446" max="8446" width="13.5" style="3" customWidth="1"/>
    <col min="8447" max="8447" width="13.875" style="3" customWidth="1"/>
    <col min="8448" max="8448" width="15" style="3" customWidth="1"/>
    <col min="8449" max="8449" width="20.5" style="3" customWidth="1"/>
    <col min="8450" max="8699" width="9" style="3"/>
    <col min="8700" max="8700" width="45.875" style="3" customWidth="1"/>
    <col min="8701" max="8701" width="12.375" style="3" customWidth="1"/>
    <col min="8702" max="8702" width="13.5" style="3" customWidth="1"/>
    <col min="8703" max="8703" width="13.875" style="3" customWidth="1"/>
    <col min="8704" max="8704" width="15" style="3" customWidth="1"/>
    <col min="8705" max="8705" width="20.5" style="3" customWidth="1"/>
    <col min="8706" max="8955" width="9" style="3"/>
    <col min="8956" max="8956" width="45.875" style="3" customWidth="1"/>
    <col min="8957" max="8957" width="12.375" style="3" customWidth="1"/>
    <col min="8958" max="8958" width="13.5" style="3" customWidth="1"/>
    <col min="8959" max="8959" width="13.875" style="3" customWidth="1"/>
    <col min="8960" max="8960" width="15" style="3" customWidth="1"/>
    <col min="8961" max="8961" width="20.5" style="3" customWidth="1"/>
    <col min="8962" max="9211" width="9" style="3"/>
    <col min="9212" max="9212" width="45.875" style="3" customWidth="1"/>
    <col min="9213" max="9213" width="12.375" style="3" customWidth="1"/>
    <col min="9214" max="9214" width="13.5" style="3" customWidth="1"/>
    <col min="9215" max="9215" width="13.875" style="3" customWidth="1"/>
    <col min="9216" max="9216" width="15" style="3" customWidth="1"/>
    <col min="9217" max="9217" width="20.5" style="3" customWidth="1"/>
    <col min="9218" max="9467" width="9" style="3"/>
    <col min="9468" max="9468" width="45.875" style="3" customWidth="1"/>
    <col min="9469" max="9469" width="12.375" style="3" customWidth="1"/>
    <col min="9470" max="9470" width="13.5" style="3" customWidth="1"/>
    <col min="9471" max="9471" width="13.875" style="3" customWidth="1"/>
    <col min="9472" max="9472" width="15" style="3" customWidth="1"/>
    <col min="9473" max="9473" width="20.5" style="3" customWidth="1"/>
    <col min="9474" max="9723" width="9" style="3"/>
    <col min="9724" max="9724" width="45.875" style="3" customWidth="1"/>
    <col min="9725" max="9725" width="12.375" style="3" customWidth="1"/>
    <col min="9726" max="9726" width="13.5" style="3" customWidth="1"/>
    <col min="9727" max="9727" width="13.875" style="3" customWidth="1"/>
    <col min="9728" max="9728" width="15" style="3" customWidth="1"/>
    <col min="9729" max="9729" width="20.5" style="3" customWidth="1"/>
    <col min="9730" max="9979" width="9" style="3"/>
    <col min="9980" max="9980" width="45.875" style="3" customWidth="1"/>
    <col min="9981" max="9981" width="12.375" style="3" customWidth="1"/>
    <col min="9982" max="9982" width="13.5" style="3" customWidth="1"/>
    <col min="9983" max="9983" width="13.875" style="3" customWidth="1"/>
    <col min="9984" max="9984" width="15" style="3" customWidth="1"/>
    <col min="9985" max="9985" width="20.5" style="3" customWidth="1"/>
    <col min="9986" max="10235" width="9" style="3"/>
    <col min="10236" max="10236" width="45.875" style="3" customWidth="1"/>
    <col min="10237" max="10237" width="12.375" style="3" customWidth="1"/>
    <col min="10238" max="10238" width="13.5" style="3" customWidth="1"/>
    <col min="10239" max="10239" width="13.875" style="3" customWidth="1"/>
    <col min="10240" max="10240" width="15" style="3" customWidth="1"/>
    <col min="10241" max="10241" width="20.5" style="3" customWidth="1"/>
    <col min="10242" max="10491" width="9" style="3"/>
    <col min="10492" max="10492" width="45.875" style="3" customWidth="1"/>
    <col min="10493" max="10493" width="12.375" style="3" customWidth="1"/>
    <col min="10494" max="10494" width="13.5" style="3" customWidth="1"/>
    <col min="10495" max="10495" width="13.875" style="3" customWidth="1"/>
    <col min="10496" max="10496" width="15" style="3" customWidth="1"/>
    <col min="10497" max="10497" width="20.5" style="3" customWidth="1"/>
    <col min="10498" max="10747" width="9" style="3"/>
    <col min="10748" max="10748" width="45.875" style="3" customWidth="1"/>
    <col min="10749" max="10749" width="12.375" style="3" customWidth="1"/>
    <col min="10750" max="10750" width="13.5" style="3" customWidth="1"/>
    <col min="10751" max="10751" width="13.875" style="3" customWidth="1"/>
    <col min="10752" max="10752" width="15" style="3" customWidth="1"/>
    <col min="10753" max="10753" width="20.5" style="3" customWidth="1"/>
    <col min="10754" max="11003" width="9" style="3"/>
    <col min="11004" max="11004" width="45.875" style="3" customWidth="1"/>
    <col min="11005" max="11005" width="12.375" style="3" customWidth="1"/>
    <col min="11006" max="11006" width="13.5" style="3" customWidth="1"/>
    <col min="11007" max="11007" width="13.875" style="3" customWidth="1"/>
    <col min="11008" max="11008" width="15" style="3" customWidth="1"/>
    <col min="11009" max="11009" width="20.5" style="3" customWidth="1"/>
    <col min="11010" max="11259" width="9" style="3"/>
    <col min="11260" max="11260" width="45.875" style="3" customWidth="1"/>
    <col min="11261" max="11261" width="12.375" style="3" customWidth="1"/>
    <col min="11262" max="11262" width="13.5" style="3" customWidth="1"/>
    <col min="11263" max="11263" width="13.875" style="3" customWidth="1"/>
    <col min="11264" max="11264" width="15" style="3" customWidth="1"/>
    <col min="11265" max="11265" width="20.5" style="3" customWidth="1"/>
    <col min="11266" max="11515" width="9" style="3"/>
    <col min="11516" max="11516" width="45.875" style="3" customWidth="1"/>
    <col min="11517" max="11517" width="12.375" style="3" customWidth="1"/>
    <col min="11518" max="11518" width="13.5" style="3" customWidth="1"/>
    <col min="11519" max="11519" width="13.875" style="3" customWidth="1"/>
    <col min="11520" max="11520" width="15" style="3" customWidth="1"/>
    <col min="11521" max="11521" width="20.5" style="3" customWidth="1"/>
    <col min="11522" max="11771" width="9" style="3"/>
    <col min="11772" max="11772" width="45.875" style="3" customWidth="1"/>
    <col min="11773" max="11773" width="12.375" style="3" customWidth="1"/>
    <col min="11774" max="11774" width="13.5" style="3" customWidth="1"/>
    <col min="11775" max="11775" width="13.875" style="3" customWidth="1"/>
    <col min="11776" max="11776" width="15" style="3" customWidth="1"/>
    <col min="11777" max="11777" width="20.5" style="3" customWidth="1"/>
    <col min="11778" max="12027" width="9" style="3"/>
    <col min="12028" max="12028" width="45.875" style="3" customWidth="1"/>
    <col min="12029" max="12029" width="12.375" style="3" customWidth="1"/>
    <col min="12030" max="12030" width="13.5" style="3" customWidth="1"/>
    <col min="12031" max="12031" width="13.875" style="3" customWidth="1"/>
    <col min="12032" max="12032" width="15" style="3" customWidth="1"/>
    <col min="12033" max="12033" width="20.5" style="3" customWidth="1"/>
    <col min="12034" max="12283" width="9" style="3"/>
    <col min="12284" max="12284" width="45.875" style="3" customWidth="1"/>
    <col min="12285" max="12285" width="12.375" style="3" customWidth="1"/>
    <col min="12286" max="12286" width="13.5" style="3" customWidth="1"/>
    <col min="12287" max="12287" width="13.875" style="3" customWidth="1"/>
    <col min="12288" max="12288" width="15" style="3" customWidth="1"/>
    <col min="12289" max="12289" width="20.5" style="3" customWidth="1"/>
    <col min="12290" max="12539" width="9" style="3"/>
    <col min="12540" max="12540" width="45.875" style="3" customWidth="1"/>
    <col min="12541" max="12541" width="12.375" style="3" customWidth="1"/>
    <col min="12542" max="12542" width="13.5" style="3" customWidth="1"/>
    <col min="12543" max="12543" width="13.875" style="3" customWidth="1"/>
    <col min="12544" max="12544" width="15" style="3" customWidth="1"/>
    <col min="12545" max="12545" width="20.5" style="3" customWidth="1"/>
    <col min="12546" max="12795" width="9" style="3"/>
    <col min="12796" max="12796" width="45.875" style="3" customWidth="1"/>
    <col min="12797" max="12797" width="12.375" style="3" customWidth="1"/>
    <col min="12798" max="12798" width="13.5" style="3" customWidth="1"/>
    <col min="12799" max="12799" width="13.875" style="3" customWidth="1"/>
    <col min="12800" max="12800" width="15" style="3" customWidth="1"/>
    <col min="12801" max="12801" width="20.5" style="3" customWidth="1"/>
    <col min="12802" max="13051" width="9" style="3"/>
    <col min="13052" max="13052" width="45.875" style="3" customWidth="1"/>
    <col min="13053" max="13053" width="12.375" style="3" customWidth="1"/>
    <col min="13054" max="13054" width="13.5" style="3" customWidth="1"/>
    <col min="13055" max="13055" width="13.875" style="3" customWidth="1"/>
    <col min="13056" max="13056" width="15" style="3" customWidth="1"/>
    <col min="13057" max="13057" width="20.5" style="3" customWidth="1"/>
    <col min="13058" max="13307" width="9" style="3"/>
    <col min="13308" max="13308" width="45.875" style="3" customWidth="1"/>
    <col min="13309" max="13309" width="12.375" style="3" customWidth="1"/>
    <col min="13310" max="13310" width="13.5" style="3" customWidth="1"/>
    <col min="13311" max="13311" width="13.875" style="3" customWidth="1"/>
    <col min="13312" max="13312" width="15" style="3" customWidth="1"/>
    <col min="13313" max="13313" width="20.5" style="3" customWidth="1"/>
    <col min="13314" max="13563" width="9" style="3"/>
    <col min="13564" max="13564" width="45.875" style="3" customWidth="1"/>
    <col min="13565" max="13565" width="12.375" style="3" customWidth="1"/>
    <col min="13566" max="13566" width="13.5" style="3" customWidth="1"/>
    <col min="13567" max="13567" width="13.875" style="3" customWidth="1"/>
    <col min="13568" max="13568" width="15" style="3" customWidth="1"/>
    <col min="13569" max="13569" width="20.5" style="3" customWidth="1"/>
    <col min="13570" max="13819" width="9" style="3"/>
    <col min="13820" max="13820" width="45.875" style="3" customWidth="1"/>
    <col min="13821" max="13821" width="12.375" style="3" customWidth="1"/>
    <col min="13822" max="13822" width="13.5" style="3" customWidth="1"/>
    <col min="13823" max="13823" width="13.875" style="3" customWidth="1"/>
    <col min="13824" max="13824" width="15" style="3" customWidth="1"/>
    <col min="13825" max="13825" width="20.5" style="3" customWidth="1"/>
    <col min="13826" max="14075" width="9" style="3"/>
    <col min="14076" max="14076" width="45.875" style="3" customWidth="1"/>
    <col min="14077" max="14077" width="12.375" style="3" customWidth="1"/>
    <col min="14078" max="14078" width="13.5" style="3" customWidth="1"/>
    <col min="14079" max="14079" width="13.875" style="3" customWidth="1"/>
    <col min="14080" max="14080" width="15" style="3" customWidth="1"/>
    <col min="14081" max="14081" width="20.5" style="3" customWidth="1"/>
    <col min="14082" max="14331" width="9" style="3"/>
    <col min="14332" max="14332" width="45.875" style="3" customWidth="1"/>
    <col min="14333" max="14333" width="12.375" style="3" customWidth="1"/>
    <col min="14334" max="14334" width="13.5" style="3" customWidth="1"/>
    <col min="14335" max="14335" width="13.875" style="3" customWidth="1"/>
    <col min="14336" max="14336" width="15" style="3" customWidth="1"/>
    <col min="14337" max="14337" width="20.5" style="3" customWidth="1"/>
    <col min="14338" max="14587" width="9" style="3"/>
    <col min="14588" max="14588" width="45.875" style="3" customWidth="1"/>
    <col min="14589" max="14589" width="12.375" style="3" customWidth="1"/>
    <col min="14590" max="14590" width="13.5" style="3" customWidth="1"/>
    <col min="14591" max="14591" width="13.875" style="3" customWidth="1"/>
    <col min="14592" max="14592" width="15" style="3" customWidth="1"/>
    <col min="14593" max="14593" width="20.5" style="3" customWidth="1"/>
    <col min="14594" max="14843" width="9" style="3"/>
    <col min="14844" max="14844" width="45.875" style="3" customWidth="1"/>
    <col min="14845" max="14845" width="12.375" style="3" customWidth="1"/>
    <col min="14846" max="14846" width="13.5" style="3" customWidth="1"/>
    <col min="14847" max="14847" width="13.875" style="3" customWidth="1"/>
    <col min="14848" max="14848" width="15" style="3" customWidth="1"/>
    <col min="14849" max="14849" width="20.5" style="3" customWidth="1"/>
    <col min="14850" max="15099" width="9" style="3"/>
    <col min="15100" max="15100" width="45.875" style="3" customWidth="1"/>
    <col min="15101" max="15101" width="12.375" style="3" customWidth="1"/>
    <col min="15102" max="15102" width="13.5" style="3" customWidth="1"/>
    <col min="15103" max="15103" width="13.875" style="3" customWidth="1"/>
    <col min="15104" max="15104" width="15" style="3" customWidth="1"/>
    <col min="15105" max="15105" width="20.5" style="3" customWidth="1"/>
    <col min="15106" max="15355" width="9" style="3"/>
    <col min="15356" max="15356" width="45.875" style="3" customWidth="1"/>
    <col min="15357" max="15357" width="12.375" style="3" customWidth="1"/>
    <col min="15358" max="15358" width="13.5" style="3" customWidth="1"/>
    <col min="15359" max="15359" width="13.875" style="3" customWidth="1"/>
    <col min="15360" max="15360" width="15" style="3" customWidth="1"/>
    <col min="15361" max="15361" width="20.5" style="3" customWidth="1"/>
    <col min="15362" max="15611" width="9" style="3"/>
    <col min="15612" max="15612" width="45.875" style="3" customWidth="1"/>
    <col min="15613" max="15613" width="12.375" style="3" customWidth="1"/>
    <col min="15614" max="15614" width="13.5" style="3" customWidth="1"/>
    <col min="15615" max="15615" width="13.875" style="3" customWidth="1"/>
    <col min="15616" max="15616" width="15" style="3" customWidth="1"/>
    <col min="15617" max="15617" width="20.5" style="3" customWidth="1"/>
    <col min="15618" max="15867" width="9" style="3"/>
    <col min="15868" max="15868" width="45.875" style="3" customWidth="1"/>
    <col min="15869" max="15869" width="12.375" style="3" customWidth="1"/>
    <col min="15870" max="15870" width="13.5" style="3" customWidth="1"/>
    <col min="15871" max="15871" width="13.875" style="3" customWidth="1"/>
    <col min="15872" max="15872" width="15" style="3" customWidth="1"/>
    <col min="15873" max="15873" width="20.5" style="3" customWidth="1"/>
    <col min="15874" max="16123" width="9" style="3"/>
    <col min="16124" max="16124" width="45.875" style="3" customWidth="1"/>
    <col min="16125" max="16125" width="12.375" style="3" customWidth="1"/>
    <col min="16126" max="16126" width="13.5" style="3" customWidth="1"/>
    <col min="16127" max="16127" width="13.875" style="3" customWidth="1"/>
    <col min="16128" max="16128" width="15" style="3" customWidth="1"/>
    <col min="16129" max="16129" width="20.5" style="3" customWidth="1"/>
    <col min="16130" max="16384" width="9" style="3"/>
  </cols>
  <sheetData>
    <row r="1" s="1" customFormat="1" ht="45" customHeight="1" spans="1:8">
      <c r="A1" s="4" t="str">
        <f>YEAR(封面!$B$7)&amp;"年云县政府债务限额和余额情况表"</f>
        <v>2022年云县政府债务限额和余额情况表</v>
      </c>
      <c r="B1" s="4"/>
      <c r="C1" s="4"/>
      <c r="D1" s="4"/>
      <c r="E1" s="4" t="str">
        <f>YEAR(封面!$B$7)&amp;"年云县政府债务限额和余额情况表"</f>
        <v>2022年云县政府债务限额和余额情况表</v>
      </c>
      <c r="F1" s="4"/>
      <c r="G1" s="4"/>
      <c r="H1" s="4"/>
    </row>
    <row r="2" s="2" customFormat="1" ht="20.1" customHeight="1" spans="1:8">
      <c r="A2" s="5" t="s">
        <v>2081</v>
      </c>
      <c r="B2" s="5"/>
      <c r="C2" s="5"/>
      <c r="D2" s="6" t="s">
        <v>2021</v>
      </c>
      <c r="E2" s="5" t="s">
        <v>2081</v>
      </c>
      <c r="F2" s="5"/>
      <c r="G2" s="5"/>
      <c r="H2" s="6" t="s">
        <v>2021</v>
      </c>
    </row>
    <row r="3" s="2" customFormat="1" ht="45" customHeight="1" spans="1:8">
      <c r="A3" s="7" t="s">
        <v>2022</v>
      </c>
      <c r="B3" s="8" t="s">
        <v>2023</v>
      </c>
      <c r="C3" s="8"/>
      <c r="D3" s="8"/>
      <c r="E3" s="7" t="s">
        <v>2022</v>
      </c>
      <c r="F3" s="8" t="s">
        <v>2024</v>
      </c>
      <c r="G3" s="8"/>
      <c r="H3" s="8"/>
    </row>
    <row r="4" ht="45" customHeight="1" spans="1:8">
      <c r="A4" s="7"/>
      <c r="B4" s="9" t="str">
        <f>YEAR(封面!$B$7)-1&amp;"年执行数"</f>
        <v>2021年执行数</v>
      </c>
      <c r="C4" s="9" t="str">
        <f>YEAR(封面!$B$7)&amp;"年预算数"</f>
        <v>2022年预算数</v>
      </c>
      <c r="D4" s="9" t="s">
        <v>1579</v>
      </c>
      <c r="E4" s="7"/>
      <c r="F4" s="9" t="str">
        <f>YEAR(封面!$B$7)-1&amp;"年执行数"</f>
        <v>2021年执行数</v>
      </c>
      <c r="G4" s="9" t="str">
        <f>YEAR(封面!$B$7)&amp;"年预算数"</f>
        <v>2022年预算数</v>
      </c>
      <c r="H4" s="9" t="s">
        <v>1579</v>
      </c>
    </row>
    <row r="5" ht="36" customHeight="1" spans="1:8">
      <c r="A5" s="7" t="s">
        <v>2026</v>
      </c>
      <c r="B5" s="7"/>
      <c r="C5" s="7"/>
      <c r="D5" s="7"/>
      <c r="E5" s="7" t="s">
        <v>2026</v>
      </c>
      <c r="F5" s="7"/>
      <c r="G5" s="7"/>
      <c r="H5" s="7"/>
    </row>
    <row r="6" ht="36" customHeight="1" spans="1:9">
      <c r="A6" s="10" t="s">
        <v>2027</v>
      </c>
      <c r="B6" s="11">
        <f>'26'!C6</f>
        <v>170037</v>
      </c>
      <c r="C6" s="12">
        <v>170007</v>
      </c>
      <c r="D6" s="13">
        <f t="shared" ref="D6:D9" si="0">IF(B6&lt;&gt;0,C6/B6-1,"")</f>
        <v>0</v>
      </c>
      <c r="E6" s="14" t="s">
        <v>2027</v>
      </c>
      <c r="F6" s="11">
        <f>'26'!G6</f>
        <v>170037</v>
      </c>
      <c r="G6" s="11">
        <v>170007</v>
      </c>
      <c r="H6" s="13">
        <f t="shared" ref="H6:H9" si="1">IF(F6&lt;&gt;0,G6/F6-1,"")</f>
        <v>0</v>
      </c>
      <c r="I6" s="23"/>
    </row>
    <row r="7" ht="36" customHeight="1" spans="1:12">
      <c r="A7" s="10" t="s">
        <v>2028</v>
      </c>
      <c r="B7" s="11">
        <f>'26'!C7</f>
        <v>206621</v>
      </c>
      <c r="C7" s="12">
        <v>206621</v>
      </c>
      <c r="D7" s="15">
        <f t="shared" si="0"/>
        <v>0</v>
      </c>
      <c r="E7" s="14" t="s">
        <v>2028</v>
      </c>
      <c r="F7" s="11">
        <f>'26'!G7</f>
        <v>206621</v>
      </c>
      <c r="G7" s="11">
        <v>206621</v>
      </c>
      <c r="H7" s="13">
        <f t="shared" si="1"/>
        <v>0</v>
      </c>
      <c r="L7" s="3" t="s">
        <v>4</v>
      </c>
    </row>
    <row r="8" ht="36" customHeight="1" spans="1:8">
      <c r="A8" s="10" t="s">
        <v>2029</v>
      </c>
      <c r="B8" s="11">
        <f>'26'!C8</f>
        <v>20190</v>
      </c>
      <c r="C8" s="12">
        <f>SUM(C9:C12)</f>
        <v>29900</v>
      </c>
      <c r="D8" s="15">
        <f t="shared" si="0"/>
        <v>0.481</v>
      </c>
      <c r="E8" s="14" t="s">
        <v>2029</v>
      </c>
      <c r="F8" s="11">
        <f>'26'!G8</f>
        <v>20190</v>
      </c>
      <c r="G8" s="11">
        <f>SUM(G9:G11)</f>
        <v>29900</v>
      </c>
      <c r="H8" s="13">
        <f t="shared" si="1"/>
        <v>0.481</v>
      </c>
    </row>
    <row r="9" ht="36" customHeight="1" spans="1:8">
      <c r="A9" s="16" t="s">
        <v>2030</v>
      </c>
      <c r="B9" s="11">
        <f>'26'!C9</f>
        <v>0</v>
      </c>
      <c r="C9" s="12"/>
      <c r="D9" s="15" t="str">
        <f t="shared" si="0"/>
        <v/>
      </c>
      <c r="E9" s="16" t="s">
        <v>2030</v>
      </c>
      <c r="F9" s="11">
        <f>'26'!G9</f>
        <v>0</v>
      </c>
      <c r="G9" s="11"/>
      <c r="H9" s="13" t="str">
        <f t="shared" si="1"/>
        <v/>
      </c>
    </row>
    <row r="10" ht="36" customHeight="1" spans="1:8">
      <c r="A10" s="16" t="s">
        <v>2031</v>
      </c>
      <c r="B10" s="11">
        <f>'26'!C10</f>
        <v>20190</v>
      </c>
      <c r="C10" s="12">
        <v>29900</v>
      </c>
      <c r="D10" s="15"/>
      <c r="E10" s="16" t="s">
        <v>2031</v>
      </c>
      <c r="F10" s="11">
        <f>'26'!G10</f>
        <v>20190</v>
      </c>
      <c r="G10" s="11">
        <v>29900</v>
      </c>
      <c r="H10" s="13"/>
    </row>
    <row r="11" ht="36" customHeight="1" spans="1:8">
      <c r="A11" s="16" t="s">
        <v>2032</v>
      </c>
      <c r="B11" s="11">
        <f>'26'!C11</f>
        <v>0</v>
      </c>
      <c r="C11" s="12"/>
      <c r="D11" s="15"/>
      <c r="E11" s="16" t="s">
        <v>2032</v>
      </c>
      <c r="F11" s="11">
        <f>'26'!G11</f>
        <v>0</v>
      </c>
      <c r="G11" s="11"/>
      <c r="H11" s="13" t="str">
        <f>IF(F11&lt;&gt;0,G11/F11-1,"")</f>
        <v/>
      </c>
    </row>
    <row r="12" ht="36" customHeight="1" spans="1:8">
      <c r="A12" s="14" t="s">
        <v>2033</v>
      </c>
      <c r="B12" s="11">
        <f>'26'!C12</f>
        <v>0</v>
      </c>
      <c r="C12" s="12"/>
      <c r="D12" s="15"/>
      <c r="E12" s="14" t="s">
        <v>2033</v>
      </c>
      <c r="F12" s="11">
        <f>'26'!G12</f>
        <v>0</v>
      </c>
      <c r="G12" s="11"/>
      <c r="H12" s="13"/>
    </row>
    <row r="13" ht="36" customHeight="1" spans="1:8">
      <c r="A13" s="10" t="s">
        <v>2034</v>
      </c>
      <c r="B13" s="11">
        <f>'26'!C13</f>
        <v>20220</v>
      </c>
      <c r="C13" s="12">
        <v>33980</v>
      </c>
      <c r="D13" s="15"/>
      <c r="E13" s="14" t="s">
        <v>2034</v>
      </c>
      <c r="F13" s="11">
        <f>'26'!G13</f>
        <v>20220</v>
      </c>
      <c r="G13" s="11">
        <v>33980</v>
      </c>
      <c r="H13" s="13"/>
    </row>
    <row r="14" ht="36" customHeight="1" spans="1:8">
      <c r="A14" s="14" t="s">
        <v>2035</v>
      </c>
      <c r="B14" s="11">
        <f>'26'!C14</f>
        <v>0</v>
      </c>
      <c r="C14" s="12"/>
      <c r="D14" s="15"/>
      <c r="E14" s="14" t="s">
        <v>2035</v>
      </c>
      <c r="F14" s="11">
        <f>'26'!G14</f>
        <v>0</v>
      </c>
      <c r="G14" s="11"/>
      <c r="H14" s="13"/>
    </row>
    <row r="15" ht="36" customHeight="1" spans="1:8">
      <c r="A15" s="10" t="s">
        <v>2036</v>
      </c>
      <c r="B15" s="11">
        <f>'26'!C15</f>
        <v>170007</v>
      </c>
      <c r="C15" s="12">
        <f>C6+C8-C13</f>
        <v>165927</v>
      </c>
      <c r="D15" s="15">
        <f t="shared" ref="D15:D20" si="2">IF(B15&lt;&gt;0,C15/B15-1,"")</f>
        <v>-0.024</v>
      </c>
      <c r="E15" s="10" t="s">
        <v>2036</v>
      </c>
      <c r="F15" s="11">
        <f>'26'!G15</f>
        <v>170007</v>
      </c>
      <c r="G15" s="11">
        <v>165927</v>
      </c>
      <c r="H15" s="13">
        <f t="shared" ref="H15:H23" si="3">IF(F15&lt;&gt;0,G15/F15-1,"")</f>
        <v>-0.024</v>
      </c>
    </row>
    <row r="16" ht="36" customHeight="1" spans="1:8">
      <c r="A16" s="7" t="s">
        <v>2037</v>
      </c>
      <c r="B16" s="7"/>
      <c r="C16" s="7"/>
      <c r="D16" s="7"/>
      <c r="E16" s="7" t="s">
        <v>2037</v>
      </c>
      <c r="F16" s="7"/>
      <c r="G16" s="7"/>
      <c r="H16" s="7"/>
    </row>
    <row r="17" ht="36" customHeight="1" spans="1:8">
      <c r="A17" s="10" t="s">
        <v>2038</v>
      </c>
      <c r="B17" s="11">
        <f>'26'!C17</f>
        <v>33020</v>
      </c>
      <c r="C17" s="11">
        <v>81020</v>
      </c>
      <c r="D17" s="15">
        <f t="shared" si="2"/>
        <v>1.454</v>
      </c>
      <c r="E17" s="14" t="s">
        <v>2038</v>
      </c>
      <c r="F17" s="11">
        <f>'26'!G17</f>
        <v>33020</v>
      </c>
      <c r="G17" s="11">
        <v>81020</v>
      </c>
      <c r="H17" s="13">
        <f t="shared" si="3"/>
        <v>1.454</v>
      </c>
    </row>
    <row r="18" ht="36" customHeight="1" spans="1:8">
      <c r="A18" s="10" t="s">
        <v>2039</v>
      </c>
      <c r="B18" s="11">
        <f>'26'!C18</f>
        <v>81033</v>
      </c>
      <c r="C18" s="11">
        <f>B18+C19</f>
        <v>136033</v>
      </c>
      <c r="D18" s="15">
        <f t="shared" si="2"/>
        <v>0.679</v>
      </c>
      <c r="E18" s="14" t="s">
        <v>2039</v>
      </c>
      <c r="F18" s="11">
        <f>'26'!G18</f>
        <v>81033</v>
      </c>
      <c r="G18" s="11">
        <f>F18+G19</f>
        <v>136033</v>
      </c>
      <c r="H18" s="13">
        <f t="shared" si="3"/>
        <v>0.679</v>
      </c>
    </row>
    <row r="19" ht="36" customHeight="1" spans="1:8">
      <c r="A19" s="10" t="s">
        <v>2040</v>
      </c>
      <c r="B19" s="11">
        <f>'26'!C19</f>
        <v>48000</v>
      </c>
      <c r="C19" s="11">
        <f>SUM(C20:C22)</f>
        <v>55000</v>
      </c>
      <c r="D19" s="15">
        <f t="shared" si="2"/>
        <v>0.146</v>
      </c>
      <c r="E19" s="14" t="s">
        <v>2040</v>
      </c>
      <c r="F19" s="11">
        <f>'26'!G19</f>
        <v>48000</v>
      </c>
      <c r="G19" s="11">
        <f>SUM(G20:G22)</f>
        <v>55000</v>
      </c>
      <c r="H19" s="13">
        <f t="shared" si="3"/>
        <v>0.146</v>
      </c>
    </row>
    <row r="20" ht="36" customHeight="1" spans="1:8">
      <c r="A20" s="16" t="s">
        <v>2041</v>
      </c>
      <c r="B20" s="11">
        <f>'26'!C20</f>
        <v>48000</v>
      </c>
      <c r="C20" s="11">
        <v>55000</v>
      </c>
      <c r="D20" s="15">
        <f t="shared" si="2"/>
        <v>0.146</v>
      </c>
      <c r="E20" s="16" t="s">
        <v>2041</v>
      </c>
      <c r="F20" s="11">
        <f>'26'!G20</f>
        <v>48000</v>
      </c>
      <c r="G20" s="11">
        <v>55000</v>
      </c>
      <c r="H20" s="13">
        <f t="shared" si="3"/>
        <v>0.146</v>
      </c>
    </row>
    <row r="21" ht="36" customHeight="1" spans="1:8">
      <c r="A21" s="16" t="s">
        <v>2042</v>
      </c>
      <c r="B21" s="11">
        <f>'26'!C21</f>
        <v>0</v>
      </c>
      <c r="C21" s="11">
        <f>B21+C22</f>
        <v>0</v>
      </c>
      <c r="D21" s="15"/>
      <c r="E21" s="16" t="s">
        <v>2042</v>
      </c>
      <c r="F21" s="11">
        <f>'26'!G21</f>
        <v>0</v>
      </c>
      <c r="G21" s="11"/>
      <c r="H21" s="13" t="str">
        <f t="shared" si="3"/>
        <v/>
      </c>
    </row>
    <row r="22" ht="36" customHeight="1" spans="1:8">
      <c r="A22" s="16" t="s">
        <v>2043</v>
      </c>
      <c r="B22" s="11">
        <f>'26'!C22</f>
        <v>0</v>
      </c>
      <c r="C22" s="11"/>
      <c r="D22" s="15"/>
      <c r="E22" s="16" t="s">
        <v>2043</v>
      </c>
      <c r="F22" s="11">
        <f>'26'!G22</f>
        <v>0</v>
      </c>
      <c r="G22" s="11"/>
      <c r="H22" s="13" t="str">
        <f t="shared" si="3"/>
        <v/>
      </c>
    </row>
    <row r="23" ht="36" customHeight="1" spans="1:8">
      <c r="A23" s="10" t="s">
        <v>2044</v>
      </c>
      <c r="B23" s="11">
        <f>'26'!C23</f>
        <v>0</v>
      </c>
      <c r="C23" s="11">
        <v>20</v>
      </c>
      <c r="D23" s="15" t="str">
        <f t="shared" ref="D23:D30" si="4">IF(B23&lt;&gt;0,C23/B23-1,"")</f>
        <v/>
      </c>
      <c r="E23" s="14" t="s">
        <v>2044</v>
      </c>
      <c r="F23" s="11">
        <f>'26'!G23</f>
        <v>0</v>
      </c>
      <c r="G23" s="11">
        <v>20</v>
      </c>
      <c r="H23" s="13" t="str">
        <f t="shared" si="3"/>
        <v/>
      </c>
    </row>
    <row r="24" ht="36" customHeight="1" spans="1:8">
      <c r="A24" s="10" t="s">
        <v>2045</v>
      </c>
      <c r="B24" s="11"/>
      <c r="C24" s="11"/>
      <c r="D24" s="15"/>
      <c r="E24" s="10" t="s">
        <v>2045</v>
      </c>
      <c r="F24" s="11">
        <f>'26'!G24</f>
        <v>0</v>
      </c>
      <c r="G24" s="11"/>
      <c r="H24" s="13"/>
    </row>
    <row r="25" ht="36" customHeight="1" spans="1:8">
      <c r="A25" s="10" t="s">
        <v>2046</v>
      </c>
      <c r="B25" s="11">
        <f>'26'!C25</f>
        <v>81020</v>
      </c>
      <c r="C25" s="11">
        <f>C17+C19-C23</f>
        <v>136000</v>
      </c>
      <c r="D25" s="15">
        <f t="shared" si="4"/>
        <v>0.679</v>
      </c>
      <c r="E25" s="10" t="s">
        <v>2046</v>
      </c>
      <c r="F25" s="11">
        <f>'26'!G25</f>
        <v>81020</v>
      </c>
      <c r="G25" s="11">
        <f>G17+G19-G23</f>
        <v>136000</v>
      </c>
      <c r="H25" s="13">
        <f t="shared" ref="H25:H30" si="5">IF(F25&lt;&gt;0,G25/F25-1,"")</f>
        <v>0.679</v>
      </c>
    </row>
    <row r="26" ht="36" customHeight="1" spans="1:8">
      <c r="A26" s="7" t="s">
        <v>1703</v>
      </c>
      <c r="B26" s="7"/>
      <c r="C26" s="7"/>
      <c r="D26" s="7"/>
      <c r="E26" s="7" t="s">
        <v>1703</v>
      </c>
      <c r="F26" s="7"/>
      <c r="G26" s="7"/>
      <c r="H26" s="7"/>
    </row>
    <row r="27" ht="36" customHeight="1" spans="1:8">
      <c r="A27" s="10" t="s">
        <v>2047</v>
      </c>
      <c r="B27" s="17">
        <f>'26'!C27</f>
        <v>203057</v>
      </c>
      <c r="C27" s="17">
        <f t="shared" ref="C27:C32" si="6">C6+C17</f>
        <v>251027</v>
      </c>
      <c r="D27" s="15">
        <f t="shared" si="4"/>
        <v>0.236</v>
      </c>
      <c r="E27" s="14" t="s">
        <v>2047</v>
      </c>
      <c r="F27" s="17">
        <f>'26'!G27</f>
        <v>203057</v>
      </c>
      <c r="G27" s="17">
        <f t="shared" ref="G27:G31" si="7">G17+G6</f>
        <v>251027</v>
      </c>
      <c r="H27" s="13">
        <f t="shared" si="5"/>
        <v>0.236</v>
      </c>
    </row>
    <row r="28" ht="36" customHeight="1" spans="1:8">
      <c r="A28" s="10" t="s">
        <v>2048</v>
      </c>
      <c r="B28" s="17">
        <f>'26'!C28</f>
        <v>287654</v>
      </c>
      <c r="C28" s="17">
        <f t="shared" si="6"/>
        <v>342654</v>
      </c>
      <c r="D28" s="15">
        <f t="shared" si="4"/>
        <v>0.191</v>
      </c>
      <c r="E28" s="14" t="s">
        <v>2048</v>
      </c>
      <c r="F28" s="17">
        <f>'26'!G28</f>
        <v>287654</v>
      </c>
      <c r="G28" s="17">
        <f t="shared" si="7"/>
        <v>342654</v>
      </c>
      <c r="H28" s="13">
        <f t="shared" si="5"/>
        <v>0.191</v>
      </c>
    </row>
    <row r="29" ht="36" customHeight="1" spans="1:8">
      <c r="A29" s="10" t="s">
        <v>2049</v>
      </c>
      <c r="B29" s="17">
        <f>'26'!C29</f>
        <v>68190</v>
      </c>
      <c r="C29" s="17">
        <f t="shared" si="6"/>
        <v>84900</v>
      </c>
      <c r="D29" s="15">
        <f t="shared" si="4"/>
        <v>0.245</v>
      </c>
      <c r="E29" s="14" t="s">
        <v>2049</v>
      </c>
      <c r="F29" s="17">
        <f>'26'!G29</f>
        <v>68190</v>
      </c>
      <c r="G29" s="17">
        <f t="shared" si="7"/>
        <v>84900</v>
      </c>
      <c r="H29" s="13">
        <f t="shared" si="5"/>
        <v>0.245</v>
      </c>
    </row>
    <row r="30" ht="36" customHeight="1" spans="1:8">
      <c r="A30" s="16" t="s">
        <v>2050</v>
      </c>
      <c r="B30" s="17">
        <f>'26'!C30</f>
        <v>48000</v>
      </c>
      <c r="C30" s="17">
        <f t="shared" si="6"/>
        <v>55000</v>
      </c>
      <c r="D30" s="15">
        <f t="shared" si="4"/>
        <v>0.146</v>
      </c>
      <c r="E30" s="16" t="s">
        <v>2050</v>
      </c>
      <c r="F30" s="17">
        <f>'26'!G30</f>
        <v>48000</v>
      </c>
      <c r="G30" s="17">
        <f t="shared" si="7"/>
        <v>55000</v>
      </c>
      <c r="H30" s="13">
        <f t="shared" si="5"/>
        <v>0.146</v>
      </c>
    </row>
    <row r="31" ht="36" customHeight="1" spans="1:8">
      <c r="A31" s="16" t="s">
        <v>2051</v>
      </c>
      <c r="B31" s="17">
        <f>'26'!C31</f>
        <v>20190</v>
      </c>
      <c r="C31" s="17">
        <f t="shared" si="6"/>
        <v>29900</v>
      </c>
      <c r="D31" s="15"/>
      <c r="E31" s="16" t="s">
        <v>2051</v>
      </c>
      <c r="F31" s="17">
        <f>'26'!G31</f>
        <v>20190</v>
      </c>
      <c r="G31" s="17">
        <f t="shared" si="7"/>
        <v>29900</v>
      </c>
      <c r="H31" s="13"/>
    </row>
    <row r="32" ht="36" customHeight="1" spans="1:8">
      <c r="A32" s="16" t="s">
        <v>2052</v>
      </c>
      <c r="B32" s="17">
        <f>'26'!C32</f>
        <v>0</v>
      </c>
      <c r="C32" s="17">
        <f t="shared" si="6"/>
        <v>0</v>
      </c>
      <c r="D32" s="15"/>
      <c r="E32" s="16" t="s">
        <v>2052</v>
      </c>
      <c r="F32" s="17">
        <f>'26'!G32</f>
        <v>0</v>
      </c>
      <c r="G32" s="17"/>
      <c r="H32" s="13"/>
    </row>
    <row r="33" ht="36" customHeight="1" spans="1:8">
      <c r="A33" s="14" t="s">
        <v>2033</v>
      </c>
      <c r="B33" s="17">
        <f>'26'!C33</f>
        <v>0</v>
      </c>
      <c r="C33" s="17">
        <f>C12</f>
        <v>0</v>
      </c>
      <c r="D33" s="15"/>
      <c r="E33" s="14" t="s">
        <v>2033</v>
      </c>
      <c r="F33" s="17">
        <f>'26'!G33</f>
        <v>0</v>
      </c>
      <c r="G33" s="17"/>
      <c r="H33" s="13"/>
    </row>
    <row r="34" ht="36" customHeight="1" spans="1:8">
      <c r="A34" s="10" t="s">
        <v>2053</v>
      </c>
      <c r="B34" s="17">
        <f>'26'!C34</f>
        <v>20220</v>
      </c>
      <c r="C34" s="17">
        <f>C13+C23</f>
        <v>34000</v>
      </c>
      <c r="D34" s="15">
        <f>IF(B34&lt;&gt;0,C34/B34-1,"")</f>
        <v>0.682</v>
      </c>
      <c r="E34" s="14" t="s">
        <v>2053</v>
      </c>
      <c r="F34" s="17">
        <f>'26'!G34</f>
        <v>20220</v>
      </c>
      <c r="G34" s="17">
        <f>G23+G13</f>
        <v>34000</v>
      </c>
      <c r="H34" s="13"/>
    </row>
    <row r="35" ht="36" customHeight="1" spans="1:8">
      <c r="A35" s="14" t="s">
        <v>2054</v>
      </c>
      <c r="B35" s="17">
        <f>'26'!C35</f>
        <v>0</v>
      </c>
      <c r="C35" s="17">
        <f>'26'!D35</f>
        <v>0</v>
      </c>
      <c r="D35" s="15"/>
      <c r="E35" s="14" t="s">
        <v>2054</v>
      </c>
      <c r="F35" s="17">
        <f>'26'!G35</f>
        <v>0</v>
      </c>
      <c r="G35" s="17">
        <f>'26'!H35</f>
        <v>0</v>
      </c>
      <c r="H35" s="13"/>
    </row>
    <row r="36" ht="36" customHeight="1" spans="1:8">
      <c r="A36" s="10" t="s">
        <v>2055</v>
      </c>
      <c r="B36" s="17">
        <f>'26'!C36</f>
        <v>251027</v>
      </c>
      <c r="C36" s="17">
        <f>C15+C25</f>
        <v>301927</v>
      </c>
      <c r="D36" s="15">
        <f>IF(B36&lt;&gt;0,C36/B36-1,"")</f>
        <v>0.203</v>
      </c>
      <c r="E36" s="10" t="s">
        <v>2055</v>
      </c>
      <c r="F36" s="17">
        <f>'26'!G36</f>
        <v>251027</v>
      </c>
      <c r="G36" s="17">
        <f>G25+G15</f>
        <v>301927</v>
      </c>
      <c r="H36" s="13">
        <f>IF(F36&lt;&gt;0,G36/F36-1,"")</f>
        <v>0.203</v>
      </c>
    </row>
    <row r="37" ht="75" customHeight="1" spans="1:8">
      <c r="A37" s="18"/>
      <c r="B37" s="19"/>
      <c r="C37" s="19"/>
      <c r="D37" s="19"/>
      <c r="E37" s="20"/>
      <c r="F37" s="20"/>
      <c r="G37" s="20"/>
      <c r="H37" s="20"/>
    </row>
    <row r="38" spans="2:7">
      <c r="B38" s="21"/>
      <c r="F38" s="21"/>
      <c r="G38" s="21"/>
    </row>
    <row r="39" spans="2:7">
      <c r="B39" s="21"/>
      <c r="F39" s="21"/>
      <c r="G39" s="21"/>
    </row>
    <row r="40" spans="2:7">
      <c r="B40" s="21"/>
      <c r="F40" s="21"/>
      <c r="G40" s="21"/>
    </row>
    <row r="41" spans="2:2">
      <c r="B41" s="22"/>
    </row>
    <row r="42" spans="2:7">
      <c r="B42" s="21"/>
      <c r="F42" s="21"/>
      <c r="G42" s="21"/>
    </row>
    <row r="43" spans="2:2">
      <c r="B43" s="22"/>
    </row>
    <row r="44" spans="2:2">
      <c r="B44" s="22"/>
    </row>
    <row r="45" spans="2:7">
      <c r="B45" s="21"/>
      <c r="F45" s="21"/>
      <c r="G45" s="21"/>
    </row>
    <row r="46" spans="2:2">
      <c r="B46" s="22"/>
    </row>
    <row r="47" spans="2:2">
      <c r="B47" s="22"/>
    </row>
    <row r="48" spans="2:2">
      <c r="B48" s="22"/>
    </row>
    <row r="49" spans="2:2">
      <c r="B49" s="22"/>
    </row>
    <row r="50" spans="2:7">
      <c r="B50" s="21"/>
      <c r="F50" s="21"/>
      <c r="G50" s="21"/>
    </row>
    <row r="51" spans="2:2">
      <c r="B51" s="22"/>
    </row>
  </sheetData>
  <sheetProtection algorithmName="SHA-512" hashValue="2/9FPIaP+EcmV43vkguOimBKjo0HBPgfi7TRhbZLAt6RF+0tt/kf3uaPpeDKWcNgiN2aGoRgu6Ew5hDH5JDeVw==" saltValue="2E95x1V3+l7/J47DjAS40w==" spinCount="100000" sheet="1" objects="1" scenarios="1"/>
  <mergeCells count="14">
    <mergeCell ref="A1:D1"/>
    <mergeCell ref="E1:H1"/>
    <mergeCell ref="B3:D3"/>
    <mergeCell ref="F3:H3"/>
    <mergeCell ref="A5:D5"/>
    <mergeCell ref="E5:H5"/>
    <mergeCell ref="A16:D16"/>
    <mergeCell ref="E16:H16"/>
    <mergeCell ref="A26:D26"/>
    <mergeCell ref="E26:H26"/>
    <mergeCell ref="A37:D37"/>
    <mergeCell ref="E37:H37"/>
    <mergeCell ref="A3:A4"/>
    <mergeCell ref="E3:E4"/>
  </mergeCells>
  <printOptions horizontalCentered="1"/>
  <pageMargins left="0.708661417322835" right="0.708661417322835" top="0.748031496062992" bottom="0.748031496062992" header="0.31496062992126" footer="0.31496062992126"/>
  <pageSetup paperSize="9" scale="75" firstPageNumber="134" orientation="portrait" useFirstPageNumber="1"/>
  <headerFooter alignWithMargins="0">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53"/>
  <sheetViews>
    <sheetView showGridLines="0" showZeros="0" view="pageBreakPreview" zoomScale="90" zoomScaleNormal="90" workbookViewId="0">
      <pane ySplit="4" topLeftCell="A17" activePane="bottomLeft" state="frozen"/>
      <selection/>
      <selection pane="bottomLeft" activeCell="G37" sqref="G37"/>
    </sheetView>
  </sheetViews>
  <sheetFormatPr defaultColWidth="9" defaultRowHeight="14.25" outlineLevelCol="7"/>
  <cols>
    <col min="1" max="1" width="13.75" style="389" customWidth="1"/>
    <col min="2" max="2" width="43.625" style="389" customWidth="1"/>
    <col min="3" max="5" width="16.625" style="389" customWidth="1"/>
    <col min="6" max="7" width="15.5" style="389" customWidth="1"/>
    <col min="8" max="8" width="9.125" style="389" customWidth="1"/>
    <col min="9" max="16384" width="9" style="389"/>
  </cols>
  <sheetData>
    <row r="1" ht="45" customHeight="1" spans="2:7">
      <c r="B1" s="504" t="str">
        <f>YEAR(封面!$B$7)-1&amp;"年云县一般公共预算收支情况表"</f>
        <v>2021年云县一般公共预算收支情况表</v>
      </c>
      <c r="C1" s="504"/>
      <c r="D1" s="504"/>
      <c r="E1" s="504"/>
      <c r="F1" s="504"/>
      <c r="G1" s="504"/>
    </row>
    <row r="2" ht="18.95" customHeight="1" spans="1:7">
      <c r="A2" s="665"/>
      <c r="B2" s="505" t="s">
        <v>8</v>
      </c>
      <c r="C2" s="666"/>
      <c r="D2" s="666"/>
      <c r="E2" s="667"/>
      <c r="G2" s="509" t="s">
        <v>9</v>
      </c>
    </row>
    <row r="3" s="386" customFormat="1" ht="36" customHeight="1" spans="1:8">
      <c r="A3" s="668" t="s">
        <v>10</v>
      </c>
      <c r="B3" s="510" t="s">
        <v>11</v>
      </c>
      <c r="C3" s="511" t="str">
        <f>YEAR(封面!$B$7)-2&amp;"年决算数"</f>
        <v>2020年决算数</v>
      </c>
      <c r="D3" s="511" t="str">
        <f>YEAR(封面!$B$7)-1&amp;"年"</f>
        <v>2021年</v>
      </c>
      <c r="E3" s="511"/>
      <c r="F3" s="510" t="s">
        <v>12</v>
      </c>
      <c r="G3" s="510"/>
      <c r="H3" s="669" t="s">
        <v>13</v>
      </c>
    </row>
    <row r="4" s="386" customFormat="1" ht="36" customHeight="1" spans="1:8">
      <c r="A4" s="668"/>
      <c r="B4" s="510"/>
      <c r="C4" s="511"/>
      <c r="D4" s="511" t="s">
        <v>14</v>
      </c>
      <c r="E4" s="511" t="s">
        <v>15</v>
      </c>
      <c r="F4" s="511" t="str">
        <f>"比"&amp;YEAR(封面!$B$7)-2&amp;"年决算数增长%"</f>
        <v>比2020年决算数增长%</v>
      </c>
      <c r="G4" s="511" t="str">
        <f>"完成"&amp;YEAR(封面!$B$7)-1&amp;"年预算数的%"</f>
        <v>完成2021年预算数的%</v>
      </c>
      <c r="H4" s="669"/>
    </row>
    <row r="5" ht="37.15" customHeight="1" spans="1:8">
      <c r="A5" s="670" t="s">
        <v>77</v>
      </c>
      <c r="B5" s="671" t="s">
        <v>78</v>
      </c>
      <c r="C5" s="98">
        <f>SUMIF('02'!$A$5:$A$1334,'01-2'!A5,'02'!$C$5:$C$1334)</f>
        <v>16765</v>
      </c>
      <c r="D5" s="98">
        <f>SUMIF('02'!$A$5:$A$1334,'01-2'!A5,'02'!$D$5:$D$1334)</f>
        <v>18299</v>
      </c>
      <c r="E5" s="98">
        <f>SUMIF('02'!$A$5:$A$1334,'01-2'!A5,'02'!$E$5:$E$1334)</f>
        <v>17839</v>
      </c>
      <c r="F5" s="617">
        <f>IF(C5&lt;&gt;0,E5/C5-1,"")</f>
        <v>0.064</v>
      </c>
      <c r="G5" s="617">
        <f>IF(D5&lt;&gt;0,E5/D5,"")</f>
        <v>0.975</v>
      </c>
      <c r="H5" s="672" t="str">
        <f>IF(LEN(A5)=3,"是",IF(B5&lt;&gt;"",IF(SUM(C5:E5)&lt;&gt;0,"是","否"),"是"))</f>
        <v>是</v>
      </c>
    </row>
    <row r="6" ht="37.15" customHeight="1" spans="1:8">
      <c r="A6" s="670" t="s">
        <v>79</v>
      </c>
      <c r="B6" s="673" t="s">
        <v>80</v>
      </c>
      <c r="C6" s="98">
        <f>SUMIF('02'!$A$5:$A$1334,'01-2'!A6,'02'!$C$5:$C$1334)</f>
        <v>0</v>
      </c>
      <c r="D6" s="98">
        <f>SUMIF('02'!$A$5:$A$1334,'01-2'!A6,'02'!$D$5:$D$1334)</f>
        <v>0</v>
      </c>
      <c r="E6" s="98">
        <f>SUMIF('02'!$A$5:$A$1334,'01-2'!A6,'02'!$E$5:$E$1334)</f>
        <v>0</v>
      </c>
      <c r="F6" s="617" t="str">
        <f t="shared" ref="F6:F39" si="0">IF(C6&lt;&gt;0,E6/C6-1,"")</f>
        <v/>
      </c>
      <c r="G6" s="617" t="str">
        <f t="shared" ref="G6:G39" si="1">IF(D6&lt;&gt;0,E6/D6,"")</f>
        <v/>
      </c>
      <c r="H6" s="672" t="str">
        <f t="shared" ref="H6:H39" si="2">IF(LEN(A6)=3,"是",IF(B6&lt;&gt;"",IF(SUM(C6:E6)&lt;&gt;0,"是","否"),"是"))</f>
        <v>是</v>
      </c>
    </row>
    <row r="7" ht="37.15" customHeight="1" spans="1:8">
      <c r="A7" s="670" t="s">
        <v>81</v>
      </c>
      <c r="B7" s="673" t="s">
        <v>82</v>
      </c>
      <c r="C7" s="98">
        <f>SUMIF('02'!$A$5:$A$1334,'01-2'!A7,'02'!$C$5:$C$1334)</f>
        <v>73</v>
      </c>
      <c r="D7" s="98">
        <f>SUMIF('02'!$A$5:$A$1334,'01-2'!A7,'02'!$D$5:$D$1334)</f>
        <v>100</v>
      </c>
      <c r="E7" s="98">
        <f>SUMIF('02'!$A$5:$A$1334,'01-2'!A7,'02'!$E$5:$E$1334)</f>
        <v>195</v>
      </c>
      <c r="F7" s="617">
        <f t="shared" si="0"/>
        <v>1.671</v>
      </c>
      <c r="G7" s="617">
        <f t="shared" si="1"/>
        <v>1.95</v>
      </c>
      <c r="H7" s="672" t="str">
        <f t="shared" si="2"/>
        <v>是</v>
      </c>
    </row>
    <row r="8" ht="37.15" customHeight="1" spans="1:8">
      <c r="A8" s="670">
        <v>204</v>
      </c>
      <c r="B8" s="673" t="s">
        <v>83</v>
      </c>
      <c r="C8" s="98">
        <f>SUMIF('02'!$A$5:$A$1334,'01-2'!A8,'02'!$C$5:$C$1334)</f>
        <v>10026</v>
      </c>
      <c r="D8" s="98">
        <f>SUMIF('02'!$A$5:$A$1334,'01-2'!A8,'02'!$D$5:$D$1334)</f>
        <v>11185</v>
      </c>
      <c r="E8" s="98">
        <f>SUMIF('02'!$A$5:$A$1334,'01-2'!A8,'02'!$E$5:$E$1334)</f>
        <v>10491</v>
      </c>
      <c r="F8" s="617">
        <f t="shared" si="0"/>
        <v>0.046</v>
      </c>
      <c r="G8" s="617">
        <f t="shared" si="1"/>
        <v>0.938</v>
      </c>
      <c r="H8" s="672" t="str">
        <f t="shared" si="2"/>
        <v>是</v>
      </c>
    </row>
    <row r="9" ht="37.15" customHeight="1" spans="1:8">
      <c r="A9" s="670" t="s">
        <v>84</v>
      </c>
      <c r="B9" s="673" t="s">
        <v>85</v>
      </c>
      <c r="C9" s="98">
        <f>SUMIF('02'!$A$5:$A$1334,'01-2'!A9,'02'!$C$5:$C$1334)</f>
        <v>76931</v>
      </c>
      <c r="D9" s="98">
        <f>SUMIF('02'!$A$5:$A$1334,'01-2'!A9,'02'!$D$5:$D$1334)</f>
        <v>77919</v>
      </c>
      <c r="E9" s="98">
        <f>SUMIF('02'!$A$5:$A$1334,'01-2'!A9,'02'!$E$5:$E$1334)</f>
        <v>66420</v>
      </c>
      <c r="F9" s="617">
        <f t="shared" si="0"/>
        <v>-0.137</v>
      </c>
      <c r="G9" s="617">
        <f t="shared" si="1"/>
        <v>0.852</v>
      </c>
      <c r="H9" s="672" t="str">
        <f t="shared" si="2"/>
        <v>是</v>
      </c>
    </row>
    <row r="10" ht="37.15" customHeight="1" spans="1:8">
      <c r="A10" s="670" t="s">
        <v>86</v>
      </c>
      <c r="B10" s="673" t="s">
        <v>87</v>
      </c>
      <c r="C10" s="98">
        <f>SUMIF('02'!$A$5:$A$1334,'01-2'!A10,'02'!$C$5:$C$1334)</f>
        <v>1056</v>
      </c>
      <c r="D10" s="98">
        <f>SUMIF('02'!$A$5:$A$1334,'01-2'!A10,'02'!$D$5:$D$1334)</f>
        <v>1070</v>
      </c>
      <c r="E10" s="98">
        <f>SUMIF('02'!$A$5:$A$1334,'01-2'!A10,'02'!$E$5:$E$1334)</f>
        <v>223</v>
      </c>
      <c r="F10" s="617">
        <f t="shared" si="0"/>
        <v>-0.789</v>
      </c>
      <c r="G10" s="617">
        <f t="shared" si="1"/>
        <v>0.208</v>
      </c>
      <c r="H10" s="672" t="str">
        <f t="shared" si="2"/>
        <v>是</v>
      </c>
    </row>
    <row r="11" ht="37.15" customHeight="1" spans="1:8">
      <c r="A11" s="670" t="s">
        <v>88</v>
      </c>
      <c r="B11" s="673" t="s">
        <v>89</v>
      </c>
      <c r="C11" s="98">
        <f>SUMIF('02'!$A$5:$A$1334,'01-2'!A11,'02'!$C$5:$C$1334)</f>
        <v>1597</v>
      </c>
      <c r="D11" s="98">
        <f>SUMIF('02'!$A$5:$A$1334,'01-2'!A11,'02'!$D$5:$D$1334)</f>
        <v>1604</v>
      </c>
      <c r="E11" s="98">
        <f>SUMIF('02'!$A$5:$A$1334,'01-2'!A11,'02'!$E$5:$E$1334)</f>
        <v>1184</v>
      </c>
      <c r="F11" s="617">
        <f t="shared" si="0"/>
        <v>-0.259</v>
      </c>
      <c r="G11" s="617">
        <f t="shared" si="1"/>
        <v>0.738</v>
      </c>
      <c r="H11" s="672" t="str">
        <f t="shared" si="2"/>
        <v>是</v>
      </c>
    </row>
    <row r="12" ht="37.15" customHeight="1" spans="1:8">
      <c r="A12" s="670" t="s">
        <v>90</v>
      </c>
      <c r="B12" s="673" t="s">
        <v>91</v>
      </c>
      <c r="C12" s="98">
        <f>SUMIF('02'!$A$5:$A$1334,'01-2'!A12,'02'!$C$5:$C$1334)</f>
        <v>46847</v>
      </c>
      <c r="D12" s="98">
        <f>SUMIF('02'!$A$5:$A$1334,'01-2'!A12,'02'!$D$5:$D$1334)</f>
        <v>48194</v>
      </c>
      <c r="E12" s="98">
        <f>SUMIF('02'!$A$5:$A$1334,'01-2'!A12,'02'!$E$5:$E$1334)</f>
        <v>42277</v>
      </c>
      <c r="F12" s="617">
        <f t="shared" si="0"/>
        <v>-0.098</v>
      </c>
      <c r="G12" s="617">
        <f t="shared" si="1"/>
        <v>0.877</v>
      </c>
      <c r="H12" s="672" t="str">
        <f t="shared" si="2"/>
        <v>是</v>
      </c>
    </row>
    <row r="13" ht="37.15" customHeight="1" spans="1:8">
      <c r="A13" s="670" t="s">
        <v>92</v>
      </c>
      <c r="B13" s="673" t="s">
        <v>93</v>
      </c>
      <c r="C13" s="98">
        <f>SUMIF('02'!$A$5:$A$1334,'01-2'!A13,'02'!$C$5:$C$1334)</f>
        <v>32495</v>
      </c>
      <c r="D13" s="98">
        <f>SUMIF('02'!$A$5:$A$1334,'01-2'!A13,'02'!$D$5:$D$1334)</f>
        <v>33138</v>
      </c>
      <c r="E13" s="98">
        <f>SUMIF('02'!$A$5:$A$1334,'01-2'!A13,'02'!$E$5:$E$1334)</f>
        <v>24156</v>
      </c>
      <c r="F13" s="617">
        <f t="shared" si="0"/>
        <v>-0.257</v>
      </c>
      <c r="G13" s="617">
        <f t="shared" si="1"/>
        <v>0.729</v>
      </c>
      <c r="H13" s="672" t="str">
        <f t="shared" si="2"/>
        <v>是</v>
      </c>
    </row>
    <row r="14" ht="37.15" customHeight="1" spans="1:8">
      <c r="A14" s="670" t="s">
        <v>94</v>
      </c>
      <c r="B14" s="673" t="s">
        <v>95</v>
      </c>
      <c r="C14" s="98">
        <f>SUMIF('02'!$A$5:$A$1334,'01-2'!A14,'02'!$C$5:$C$1334)</f>
        <v>13068</v>
      </c>
      <c r="D14" s="98">
        <f>SUMIF('02'!$A$5:$A$1334,'01-2'!A14,'02'!$D$5:$D$1334)</f>
        <v>13269</v>
      </c>
      <c r="E14" s="98">
        <f>SUMIF('02'!$A$5:$A$1334,'01-2'!A14,'02'!$E$5:$E$1334)</f>
        <v>1039</v>
      </c>
      <c r="F14" s="617">
        <f t="shared" si="0"/>
        <v>-0.92</v>
      </c>
      <c r="G14" s="617">
        <f t="shared" si="1"/>
        <v>0.078</v>
      </c>
      <c r="H14" s="672" t="str">
        <f t="shared" si="2"/>
        <v>是</v>
      </c>
    </row>
    <row r="15" ht="37.15" customHeight="1" spans="1:8">
      <c r="A15" s="670" t="s">
        <v>96</v>
      </c>
      <c r="B15" s="673" t="s">
        <v>97</v>
      </c>
      <c r="C15" s="98">
        <f>SUMIF('02'!$A$5:$A$1334,'01-2'!A15,'02'!$C$5:$C$1334)</f>
        <v>2675</v>
      </c>
      <c r="D15" s="98">
        <f>SUMIF('02'!$A$5:$A$1334,'01-2'!A15,'02'!$D$5:$D$1334)</f>
        <v>2809</v>
      </c>
      <c r="E15" s="98">
        <f>SUMIF('02'!$A$5:$A$1334,'01-2'!A15,'02'!$E$5:$E$1334)</f>
        <v>2078</v>
      </c>
      <c r="F15" s="617">
        <f t="shared" si="0"/>
        <v>-0.223</v>
      </c>
      <c r="G15" s="617">
        <f t="shared" si="1"/>
        <v>0.74</v>
      </c>
      <c r="H15" s="672" t="str">
        <f t="shared" si="2"/>
        <v>是</v>
      </c>
    </row>
    <row r="16" ht="37.15" customHeight="1" spans="1:8">
      <c r="A16" s="670" t="s">
        <v>98</v>
      </c>
      <c r="B16" s="673" t="s">
        <v>99</v>
      </c>
      <c r="C16" s="98">
        <f>SUMIF('02'!$A$5:$A$1334,'01-2'!A16,'02'!$C$5:$C$1334)</f>
        <v>50656</v>
      </c>
      <c r="D16" s="98">
        <f>SUMIF('02'!$A$5:$A$1334,'01-2'!A16,'02'!$D$5:$D$1334)</f>
        <v>51359</v>
      </c>
      <c r="E16" s="98">
        <f>SUMIF('02'!$A$5:$A$1334,'01-2'!A16,'02'!$E$5:$E$1334)</f>
        <v>25465</v>
      </c>
      <c r="F16" s="617">
        <f t="shared" si="0"/>
        <v>-0.497</v>
      </c>
      <c r="G16" s="617">
        <f t="shared" si="1"/>
        <v>0.496</v>
      </c>
      <c r="H16" s="672" t="str">
        <f t="shared" si="2"/>
        <v>是</v>
      </c>
    </row>
    <row r="17" ht="37.15" customHeight="1" spans="1:8">
      <c r="A17" s="670" t="s">
        <v>100</v>
      </c>
      <c r="B17" s="673" t="s">
        <v>101</v>
      </c>
      <c r="C17" s="98">
        <f>SUMIF('02'!$A$5:$A$1334,'01-2'!A17,'02'!$C$5:$C$1334)</f>
        <v>9973</v>
      </c>
      <c r="D17" s="98">
        <f>SUMIF('02'!$A$5:$A$1334,'01-2'!A17,'02'!$D$5:$D$1334)</f>
        <v>6441</v>
      </c>
      <c r="E17" s="98">
        <f>SUMIF('02'!$A$5:$A$1334,'01-2'!A17,'02'!$E$5:$E$1334)</f>
        <v>1155</v>
      </c>
      <c r="F17" s="617">
        <f t="shared" si="0"/>
        <v>-0.884</v>
      </c>
      <c r="G17" s="617">
        <f t="shared" si="1"/>
        <v>0.179</v>
      </c>
      <c r="H17" s="672" t="str">
        <f t="shared" si="2"/>
        <v>是</v>
      </c>
    </row>
    <row r="18" ht="37.15" customHeight="1" spans="1:8">
      <c r="A18" s="670" t="s">
        <v>102</v>
      </c>
      <c r="B18" s="673" t="s">
        <v>103</v>
      </c>
      <c r="C18" s="98">
        <f>SUMIF('02'!$A$5:$A$1334,'01-2'!A18,'02'!$C$5:$C$1334)</f>
        <v>53</v>
      </c>
      <c r="D18" s="98">
        <f>SUMIF('02'!$A$5:$A$1334,'01-2'!A18,'02'!$D$5:$D$1334)</f>
        <v>53</v>
      </c>
      <c r="E18" s="98">
        <f>SUMIF('02'!$A$5:$A$1334,'01-2'!A18,'02'!$E$5:$E$1334)</f>
        <v>50</v>
      </c>
      <c r="F18" s="617">
        <f t="shared" si="0"/>
        <v>-0.057</v>
      </c>
      <c r="G18" s="617">
        <f t="shared" si="1"/>
        <v>0.943</v>
      </c>
      <c r="H18" s="672" t="str">
        <f t="shared" si="2"/>
        <v>是</v>
      </c>
    </row>
    <row r="19" ht="37.15" customHeight="1" spans="1:8">
      <c r="A19" s="670" t="s">
        <v>104</v>
      </c>
      <c r="B19" s="673" t="s">
        <v>105</v>
      </c>
      <c r="C19" s="98">
        <f>SUMIF('02'!$A$5:$A$1334,'01-2'!A19,'02'!$C$5:$C$1334)</f>
        <v>221</v>
      </c>
      <c r="D19" s="98">
        <f>SUMIF('02'!$A$5:$A$1334,'01-2'!A19,'02'!$D$5:$D$1334)</f>
        <v>154</v>
      </c>
      <c r="E19" s="98">
        <f>SUMIF('02'!$A$5:$A$1334,'01-2'!A19,'02'!$E$5:$E$1334)</f>
        <v>1536</v>
      </c>
      <c r="F19" s="617">
        <f t="shared" si="0"/>
        <v>5.95</v>
      </c>
      <c r="G19" s="617">
        <f t="shared" si="1"/>
        <v>9.974</v>
      </c>
      <c r="H19" s="672" t="str">
        <f t="shared" si="2"/>
        <v>是</v>
      </c>
    </row>
    <row r="20" ht="37.15" customHeight="1" spans="1:8">
      <c r="A20" s="670" t="s">
        <v>106</v>
      </c>
      <c r="B20" s="673" t="s">
        <v>107</v>
      </c>
      <c r="C20" s="98">
        <f>SUMIF('02'!$A$5:$A$1334,'01-2'!A20,'02'!$C$5:$C$1334)</f>
        <v>12</v>
      </c>
      <c r="D20" s="98">
        <f>SUMIF('02'!$A$5:$A$1334,'01-2'!A20,'02'!$D$5:$D$1334)</f>
        <v>12</v>
      </c>
      <c r="E20" s="98">
        <f>SUMIF('02'!$A$5:$A$1334,'01-2'!A20,'02'!$E$5:$E$1334)</f>
        <v>0</v>
      </c>
      <c r="F20" s="617">
        <f t="shared" si="0"/>
        <v>-1</v>
      </c>
      <c r="G20" s="617">
        <f t="shared" si="1"/>
        <v>0</v>
      </c>
      <c r="H20" s="672" t="str">
        <f t="shared" si="2"/>
        <v>是</v>
      </c>
    </row>
    <row r="21" ht="37.15" customHeight="1" spans="1:8">
      <c r="A21" s="670" t="s">
        <v>108</v>
      </c>
      <c r="B21" s="673" t="s">
        <v>109</v>
      </c>
      <c r="C21" s="98">
        <f>SUMIF('02'!$A$5:$A$1334,'01-2'!A21,'02'!$C$5:$C$1334)</f>
        <v>0</v>
      </c>
      <c r="D21" s="98">
        <f>SUMIF('02'!$A$5:$A$1334,'01-2'!A21,'02'!$D$5:$D$1334)</f>
        <v>0</v>
      </c>
      <c r="E21" s="98">
        <f>SUMIF('02'!$A$5:$A$1334,'01-2'!A21,'02'!$E$5:$E$1334)</f>
        <v>0</v>
      </c>
      <c r="F21" s="617" t="str">
        <f t="shared" si="0"/>
        <v/>
      </c>
      <c r="G21" s="617" t="str">
        <f t="shared" si="1"/>
        <v/>
      </c>
      <c r="H21" s="672" t="str">
        <f t="shared" si="2"/>
        <v>是</v>
      </c>
    </row>
    <row r="22" ht="37.15" customHeight="1" spans="1:8">
      <c r="A22" s="670" t="s">
        <v>110</v>
      </c>
      <c r="B22" s="673" t="s">
        <v>111</v>
      </c>
      <c r="C22" s="98">
        <f>SUMIF('02'!$A$5:$A$1334,'01-2'!A22,'02'!$C$5:$C$1334)</f>
        <v>1008</v>
      </c>
      <c r="D22" s="98">
        <f>SUMIF('02'!$A$5:$A$1334,'01-2'!A22,'02'!$D$5:$D$1334)</f>
        <v>1073</v>
      </c>
      <c r="E22" s="98">
        <f>SUMIF('02'!$A$5:$A$1334,'01-2'!A22,'02'!$E$5:$E$1334)</f>
        <v>984</v>
      </c>
      <c r="F22" s="617">
        <f t="shared" si="0"/>
        <v>-0.024</v>
      </c>
      <c r="G22" s="617">
        <f t="shared" si="1"/>
        <v>0.917</v>
      </c>
      <c r="H22" s="672" t="str">
        <f t="shared" si="2"/>
        <v>是</v>
      </c>
    </row>
    <row r="23" ht="37.15" customHeight="1" spans="1:8">
      <c r="A23" s="670" t="s">
        <v>112</v>
      </c>
      <c r="B23" s="673" t="s">
        <v>113</v>
      </c>
      <c r="C23" s="98">
        <f>SUMIF('02'!$A$5:$A$1334,'01-2'!A23,'02'!$C$5:$C$1334)</f>
        <v>23606</v>
      </c>
      <c r="D23" s="98">
        <f>SUMIF('02'!$A$5:$A$1334,'01-2'!A23,'02'!$D$5:$D$1334)</f>
        <v>23795</v>
      </c>
      <c r="E23" s="98">
        <f>SUMIF('02'!$A$5:$A$1334,'01-2'!A23,'02'!$E$5:$E$1334)</f>
        <v>17709</v>
      </c>
      <c r="F23" s="617">
        <f t="shared" si="0"/>
        <v>-0.25</v>
      </c>
      <c r="G23" s="617">
        <f t="shared" si="1"/>
        <v>0.744</v>
      </c>
      <c r="H23" s="672" t="str">
        <f t="shared" si="2"/>
        <v>是</v>
      </c>
    </row>
    <row r="24" ht="37.15" customHeight="1" spans="1:8">
      <c r="A24" s="670" t="s">
        <v>114</v>
      </c>
      <c r="B24" s="673" t="s">
        <v>115</v>
      </c>
      <c r="C24" s="98">
        <f>SUMIF('02'!$A$5:$A$1334,'01-2'!A24,'02'!$C$5:$C$1334)</f>
        <v>880</v>
      </c>
      <c r="D24" s="98">
        <f>SUMIF('02'!$A$5:$A$1334,'01-2'!A24,'02'!$D$5:$D$1334)</f>
        <v>820</v>
      </c>
      <c r="E24" s="98">
        <f>SUMIF('02'!$A$5:$A$1334,'01-2'!A24,'02'!$E$5:$E$1334)</f>
        <v>445</v>
      </c>
      <c r="F24" s="617">
        <f t="shared" si="0"/>
        <v>-0.494</v>
      </c>
      <c r="G24" s="617">
        <f t="shared" si="1"/>
        <v>0.543</v>
      </c>
      <c r="H24" s="672" t="str">
        <f t="shared" si="2"/>
        <v>是</v>
      </c>
    </row>
    <row r="25" ht="37.15" customHeight="1" spans="1:8">
      <c r="A25" s="670" t="s">
        <v>116</v>
      </c>
      <c r="B25" s="673" t="s">
        <v>117</v>
      </c>
      <c r="C25" s="98">
        <f>SUMIF('02'!$A$5:$A$1334,'01-2'!A25,'02'!$C$5:$C$1334)</f>
        <v>6560</v>
      </c>
      <c r="D25" s="98">
        <f>SUMIF('02'!$A$5:$A$1334,'01-2'!A25,'02'!$D$5:$D$1334)</f>
        <v>5010</v>
      </c>
      <c r="E25" s="98">
        <f>SUMIF('02'!$A$5:$A$1334,'01-2'!A25,'02'!$E$5:$E$1334)</f>
        <v>1329</v>
      </c>
      <c r="F25" s="617">
        <f t="shared" si="0"/>
        <v>-0.797</v>
      </c>
      <c r="G25" s="617">
        <f t="shared" si="1"/>
        <v>0.265</v>
      </c>
      <c r="H25" s="672" t="str">
        <f t="shared" si="2"/>
        <v>是</v>
      </c>
    </row>
    <row r="26" ht="37.15" customHeight="1" spans="1:8">
      <c r="A26" s="670" t="s">
        <v>118</v>
      </c>
      <c r="B26" s="673" t="s">
        <v>119</v>
      </c>
      <c r="C26" s="98">
        <f>SUMIF('02'!$A$5:$A$1334,'01-2'!A26,'02'!$C$5:$C$1334)</f>
        <v>0</v>
      </c>
      <c r="D26" s="98">
        <f>SUMIF('02'!$A$5:$A$1334,'01-2'!A26,'02'!$D$5:$D$1334)</f>
        <v>3100</v>
      </c>
      <c r="E26" s="98">
        <f>SUMIF('02'!$A$5:$A$1334,'01-2'!A26,'02'!$E$5:$E$1334)</f>
        <v>0</v>
      </c>
      <c r="F26" s="617" t="str">
        <f t="shared" si="0"/>
        <v/>
      </c>
      <c r="G26" s="617">
        <f t="shared" si="1"/>
        <v>0</v>
      </c>
      <c r="H26" s="672" t="str">
        <f t="shared" si="2"/>
        <v>是</v>
      </c>
    </row>
    <row r="27" ht="37.15" customHeight="1" spans="1:8">
      <c r="A27" s="670" t="s">
        <v>120</v>
      </c>
      <c r="B27" s="673" t="s">
        <v>121</v>
      </c>
      <c r="C27" s="98">
        <f>SUMIF('02'!$A$5:$A$1334,'01-2'!A27,'02'!$C$5:$C$1334)</f>
        <v>5504</v>
      </c>
      <c r="D27" s="98">
        <f>SUMIF('02'!$A$5:$A$1334,'01-2'!A27,'02'!$D$5:$D$1334)</f>
        <v>6476</v>
      </c>
      <c r="E27" s="98">
        <f>SUMIF('02'!$A$5:$A$1334,'01-2'!A27,'02'!$E$5:$E$1334)</f>
        <v>5427</v>
      </c>
      <c r="F27" s="617">
        <f t="shared" si="0"/>
        <v>-0.014</v>
      </c>
      <c r="G27" s="617">
        <f t="shared" si="1"/>
        <v>0.838</v>
      </c>
      <c r="H27" s="672" t="str">
        <f t="shared" si="2"/>
        <v>是</v>
      </c>
    </row>
    <row r="28" customFormat="1" ht="37.15" customHeight="1" spans="1:8">
      <c r="A28" s="670" t="s">
        <v>122</v>
      </c>
      <c r="B28" s="673" t="s">
        <v>123</v>
      </c>
      <c r="C28" s="98">
        <f>SUMIF('02'!$A$5:$A$1334,'01-2'!A28,'02'!$C$5:$C$1334)</f>
        <v>0</v>
      </c>
      <c r="D28" s="98">
        <f>SUMIF('02'!$A$5:$A$1334,'01-2'!A28,'02'!$D$5:$D$1334)</f>
        <v>1</v>
      </c>
      <c r="E28" s="98">
        <f>SUMIF('02'!$A$5:$A$1334,'01-2'!A28,'02'!$E$5:$E$1334)</f>
        <v>18</v>
      </c>
      <c r="F28" s="617" t="str">
        <f t="shared" si="0"/>
        <v/>
      </c>
      <c r="G28" s="617">
        <f t="shared" si="1"/>
        <v>18</v>
      </c>
      <c r="H28" s="672" t="str">
        <f t="shared" si="2"/>
        <v>是</v>
      </c>
    </row>
    <row r="29" s="387" customFormat="1" ht="37.15" customHeight="1" spans="1:8">
      <c r="A29" s="670" t="s">
        <v>124</v>
      </c>
      <c r="B29" s="673" t="s">
        <v>125</v>
      </c>
      <c r="C29" s="98">
        <f>SUMIF('02'!$A$5:$A$1334,'01-2'!A29,'02'!$C$5:$C$1334)</f>
        <v>80</v>
      </c>
      <c r="D29" s="98">
        <f>SUMIF('02'!$A$5:$A$1334,'01-2'!A29,'02'!$D$5:$D$1334)</f>
        <v>119</v>
      </c>
      <c r="E29" s="98">
        <f>SUMIF('02'!$A$5:$A$1334,'01-2'!A29,'02'!$E$5:$E$1334)</f>
        <v>0</v>
      </c>
      <c r="F29" s="617">
        <f t="shared" si="0"/>
        <v>-1</v>
      </c>
      <c r="G29" s="617">
        <f t="shared" si="1"/>
        <v>0</v>
      </c>
      <c r="H29" s="672" t="str">
        <f t="shared" si="2"/>
        <v>是</v>
      </c>
    </row>
    <row r="30" s="387" customFormat="1" ht="37.15" customHeight="1" spans="1:8">
      <c r="A30" s="670"/>
      <c r="B30" s="673"/>
      <c r="C30" s="98">
        <f>SUMIF('02'!$A$5:$A$1334,'01-2'!A30,'02'!$C$5:$C$1334)</f>
        <v>0</v>
      </c>
      <c r="D30" s="98">
        <f>SUMIF('02'!$A$5:$A$1334,'01-2'!A30,'02'!$D$5:$D$1334)</f>
        <v>0</v>
      </c>
      <c r="E30" s="98">
        <f>SUMIF('02'!$A$5:$A$1334,'01-2'!A30,'02'!$E$5:$E$1334)</f>
        <v>0</v>
      </c>
      <c r="F30" s="617" t="str">
        <f t="shared" si="0"/>
        <v/>
      </c>
      <c r="G30" s="617" t="str">
        <f t="shared" si="1"/>
        <v/>
      </c>
      <c r="H30" s="672" t="str">
        <f t="shared" si="2"/>
        <v>是</v>
      </c>
    </row>
    <row r="31" ht="37.15" customHeight="1" spans="1:8">
      <c r="A31" s="674"/>
      <c r="B31" s="663" t="s">
        <v>126</v>
      </c>
      <c r="C31" s="675">
        <f>SUM(C5:C30)</f>
        <v>300086</v>
      </c>
      <c r="D31" s="675">
        <f>SUM(D5:D30)</f>
        <v>306000</v>
      </c>
      <c r="E31" s="675">
        <f>SUM(E5:E30)</f>
        <v>220020</v>
      </c>
      <c r="F31" s="614">
        <f t="shared" si="0"/>
        <v>-0.267</v>
      </c>
      <c r="G31" s="614">
        <f t="shared" si="1"/>
        <v>0.719</v>
      </c>
      <c r="H31" s="672" t="str">
        <f t="shared" si="2"/>
        <v>是</v>
      </c>
    </row>
    <row r="32" ht="37.15" customHeight="1" spans="1:8">
      <c r="A32" s="676">
        <v>230</v>
      </c>
      <c r="B32" s="677" t="s">
        <v>127</v>
      </c>
      <c r="C32" s="675">
        <f>SUM(C33:C36)</f>
        <v>10370</v>
      </c>
      <c r="D32" s="675">
        <f>SUM(D33:D36)</f>
        <v>10200</v>
      </c>
      <c r="E32" s="675">
        <f>SUM(E33:E36)</f>
        <v>11940</v>
      </c>
      <c r="F32" s="614">
        <f t="shared" si="0"/>
        <v>0.151</v>
      </c>
      <c r="G32" s="614">
        <f t="shared" si="1"/>
        <v>1.171</v>
      </c>
      <c r="H32" s="672" t="str">
        <f t="shared" si="2"/>
        <v>是</v>
      </c>
    </row>
    <row r="33" ht="37.15" customHeight="1" spans="1:8">
      <c r="A33" s="425">
        <v>23006</v>
      </c>
      <c r="B33" s="404" t="s">
        <v>128</v>
      </c>
      <c r="C33" s="98">
        <v>9611</v>
      </c>
      <c r="D33" s="98">
        <v>10000</v>
      </c>
      <c r="E33" s="405">
        <v>9237</v>
      </c>
      <c r="F33" s="617">
        <f t="shared" si="0"/>
        <v>-0.039</v>
      </c>
      <c r="G33" s="617">
        <f t="shared" si="1"/>
        <v>0.924</v>
      </c>
      <c r="H33" s="672" t="str">
        <f t="shared" si="2"/>
        <v>是</v>
      </c>
    </row>
    <row r="34" ht="36" customHeight="1" spans="1:8">
      <c r="A34" s="670">
        <v>23008</v>
      </c>
      <c r="B34" s="404" t="s">
        <v>129</v>
      </c>
      <c r="C34" s="98">
        <f>SUMIF('02'!$A$5:$A$1334,'01-2'!A34,'02'!$C$5:$C$1334)</f>
        <v>0</v>
      </c>
      <c r="D34" s="98"/>
      <c r="E34" s="405"/>
      <c r="F34" s="617" t="str">
        <f t="shared" si="0"/>
        <v/>
      </c>
      <c r="G34" s="617" t="str">
        <f t="shared" si="1"/>
        <v/>
      </c>
      <c r="H34" s="672" t="str">
        <f t="shared" si="2"/>
        <v>否</v>
      </c>
    </row>
    <row r="35" ht="37.15" customHeight="1" spans="1:8">
      <c r="A35" s="678">
        <v>23015</v>
      </c>
      <c r="B35" s="407" t="s">
        <v>130</v>
      </c>
      <c r="C35" s="98">
        <v>759</v>
      </c>
      <c r="D35" s="98">
        <v>200</v>
      </c>
      <c r="E35" s="405">
        <v>2703</v>
      </c>
      <c r="F35" s="617">
        <f t="shared" si="0"/>
        <v>2.561</v>
      </c>
      <c r="G35" s="617">
        <f t="shared" si="1"/>
        <v>13.515</v>
      </c>
      <c r="H35" s="672" t="str">
        <f t="shared" si="2"/>
        <v>是</v>
      </c>
    </row>
    <row r="36" ht="37.15" customHeight="1" spans="1:8">
      <c r="A36" s="678">
        <v>23016</v>
      </c>
      <c r="B36" s="407" t="s">
        <v>131</v>
      </c>
      <c r="C36" s="98">
        <f>SUMIF('02'!$A$5:$A$1334,'01-2'!A36,'02'!$C$5:$C$1334)</f>
        <v>0</v>
      </c>
      <c r="D36" s="98"/>
      <c r="E36" s="405"/>
      <c r="F36" s="617" t="str">
        <f t="shared" si="0"/>
        <v/>
      </c>
      <c r="G36" s="617" t="str">
        <f t="shared" si="1"/>
        <v/>
      </c>
      <c r="H36" s="672" t="str">
        <f t="shared" si="2"/>
        <v>否</v>
      </c>
    </row>
    <row r="37" ht="37.15" customHeight="1" spans="1:8">
      <c r="A37" s="676">
        <v>231</v>
      </c>
      <c r="B37" s="679" t="s">
        <v>132</v>
      </c>
      <c r="C37" s="675">
        <v>17064</v>
      </c>
      <c r="D37" s="675">
        <v>20190</v>
      </c>
      <c r="E37" s="411">
        <v>20220</v>
      </c>
      <c r="F37" s="614">
        <f t="shared" si="0"/>
        <v>0.185</v>
      </c>
      <c r="G37" s="614">
        <f t="shared" si="1"/>
        <v>1.001</v>
      </c>
      <c r="H37" s="672" t="str">
        <f t="shared" si="2"/>
        <v>是</v>
      </c>
    </row>
    <row r="38" ht="37.15" customHeight="1" spans="1:8">
      <c r="A38" s="676">
        <v>23009</v>
      </c>
      <c r="B38" s="410" t="s">
        <v>133</v>
      </c>
      <c r="C38" s="98"/>
      <c r="D38" s="98"/>
      <c r="E38" s="411">
        <v>73311</v>
      </c>
      <c r="F38" s="617" t="str">
        <f t="shared" si="0"/>
        <v/>
      </c>
      <c r="G38" s="617" t="str">
        <f t="shared" si="1"/>
        <v/>
      </c>
      <c r="H38" s="672" t="str">
        <f t="shared" si="2"/>
        <v>是</v>
      </c>
    </row>
    <row r="39" ht="37.15" customHeight="1" spans="1:8">
      <c r="A39" s="674"/>
      <c r="B39" s="680" t="s">
        <v>134</v>
      </c>
      <c r="C39" s="675">
        <f>C31+C32+C37+C38</f>
        <v>327520</v>
      </c>
      <c r="D39" s="675">
        <f>D31+D32+D37+D38</f>
        <v>336390</v>
      </c>
      <c r="E39" s="675">
        <f>E31+E32+E37+E38</f>
        <v>325491</v>
      </c>
      <c r="F39" s="614">
        <f t="shared" si="0"/>
        <v>-0.006</v>
      </c>
      <c r="G39" s="614">
        <f t="shared" si="1"/>
        <v>0.968</v>
      </c>
      <c r="H39" s="672" t="str">
        <f t="shared" si="2"/>
        <v>是</v>
      </c>
    </row>
    <row r="40" ht="30.75" customHeight="1" spans="2:7">
      <c r="B40" s="681"/>
      <c r="C40" s="681"/>
      <c r="D40" s="681"/>
      <c r="E40" s="681"/>
      <c r="F40" s="681"/>
      <c r="G40" s="681"/>
    </row>
    <row r="41" spans="3:5">
      <c r="C41" s="682"/>
      <c r="D41" s="682"/>
      <c r="E41" s="682"/>
    </row>
    <row r="43" spans="3:5">
      <c r="C43" s="682"/>
      <c r="D43" s="682"/>
      <c r="E43" s="682"/>
    </row>
    <row r="45" spans="3:5">
      <c r="C45" s="682"/>
      <c r="D45" s="682"/>
      <c r="E45" s="682"/>
    </row>
    <row r="46" spans="3:5">
      <c r="C46" s="682"/>
      <c r="D46" s="682"/>
      <c r="E46" s="682"/>
    </row>
    <row r="48" spans="3:5">
      <c r="C48" s="682"/>
      <c r="D48" s="682"/>
      <c r="E48" s="682"/>
    </row>
    <row r="49" spans="3:5">
      <c r="C49" s="682"/>
      <c r="D49" s="682"/>
      <c r="E49" s="682"/>
    </row>
    <row r="50" spans="3:5">
      <c r="C50" s="682"/>
      <c r="D50" s="682"/>
      <c r="E50" s="682"/>
    </row>
    <row r="51" spans="3:5">
      <c r="C51" s="682"/>
      <c r="D51" s="682"/>
      <c r="E51" s="682"/>
    </row>
    <row r="53" spans="3:5">
      <c r="C53" s="682"/>
      <c r="D53" s="682"/>
      <c r="E53" s="682"/>
    </row>
  </sheetData>
  <sheetProtection algorithmName="SHA-512" hashValue="O+b4CFJ8UiKtHS8tM1x2mPaJ0nQhCQ6mKPtrKTtj0m7yMm4tfd4EyNLWj+LRx8QvQyWjaWnGd4//IhN5NJ03yg==" saltValue="UkCwr6HKEv078SUmP3gmOg==" spinCount="100000" sheet="1" objects="1" scenarios="1"/>
  <autoFilter ref="A4:H39">
    <extLst/>
  </autoFilter>
  <mergeCells count="8">
    <mergeCell ref="B1:G1"/>
    <mergeCell ref="D3:E3"/>
    <mergeCell ref="F3:G3"/>
    <mergeCell ref="B40:G40"/>
    <mergeCell ref="A3:A4"/>
    <mergeCell ref="B3:B4"/>
    <mergeCell ref="C3:C4"/>
    <mergeCell ref="H3:H4"/>
  </mergeCells>
  <conditionalFormatting sqref="E33:F33">
    <cfRule type="cellIs" dxfId="0" priority="12" stopIfTrue="1" operator="lessThanOrEqual">
      <formula>-1</formula>
    </cfRule>
  </conditionalFormatting>
  <conditionalFormatting sqref="E38:F38">
    <cfRule type="cellIs" dxfId="0" priority="1" stopIfTrue="1" operator="lessThanOrEqual">
      <formula>-1</formula>
    </cfRule>
  </conditionalFormatting>
  <conditionalFormatting sqref="B40">
    <cfRule type="expression" dxfId="1" priority="2" stopIfTrue="1">
      <formula>"len($A:$A)=3"</formula>
    </cfRule>
  </conditionalFormatting>
  <conditionalFormatting sqref="G2 E34:F36">
    <cfRule type="cellIs" dxfId="0" priority="42" stopIfTrue="1" operator="lessThanOrEqual">
      <formula>-1</formula>
    </cfRule>
  </conditionalFormatting>
  <conditionalFormatting sqref="A35:B36 A39:B39">
    <cfRule type="expression" dxfId="1" priority="19"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33" orientation="portrait" useFirstPageNumber="1"/>
  <headerFooter alignWithMargins="0">
    <oddFooter>&amp;C&amp;16- &amp;P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L1337"/>
  <sheetViews>
    <sheetView showGridLines="0" showZeros="0" tabSelected="1" view="pageBreakPreview" zoomScale="90" zoomScaleNormal="100" workbookViewId="0">
      <pane ySplit="4" topLeftCell="A315" activePane="bottomLeft" state="frozen"/>
      <selection/>
      <selection pane="bottomLeft" activeCell="K246" sqref="K246"/>
    </sheetView>
  </sheetViews>
  <sheetFormatPr defaultColWidth="9" defaultRowHeight="13.5"/>
  <cols>
    <col min="1" max="1" width="15" style="488" customWidth="1"/>
    <col min="2" max="2" width="43.75" style="630" customWidth="1"/>
    <col min="3" max="5" width="16.75" style="630" customWidth="1"/>
    <col min="6" max="7" width="15.5" style="630" customWidth="1"/>
    <col min="8" max="8" width="6.875" style="630" customWidth="1"/>
    <col min="9" max="9" width="9" style="630" customWidth="1"/>
    <col min="10" max="16384" width="9" style="630"/>
  </cols>
  <sheetData>
    <row r="1" ht="43.9" customHeight="1" spans="1:8">
      <c r="A1" s="631"/>
      <c r="B1" s="442" t="str">
        <f>YEAR(封面!$B$7)-1&amp;"年云县一般公共预算支出执行情况表"</f>
        <v>2021年云县一般公共预算支出执行情况表</v>
      </c>
      <c r="C1" s="442"/>
      <c r="D1" s="442"/>
      <c r="E1" s="442"/>
      <c r="F1" s="442"/>
      <c r="G1" s="442"/>
      <c r="H1" s="441"/>
    </row>
    <row r="2" ht="19.15" customHeight="1" spans="1:8">
      <c r="A2" s="632"/>
      <c r="B2" s="609" t="s">
        <v>135</v>
      </c>
      <c r="C2" s="446"/>
      <c r="D2" s="446"/>
      <c r="E2" s="633"/>
      <c r="G2" s="634" t="s">
        <v>9</v>
      </c>
      <c r="H2" s="635"/>
    </row>
    <row r="3" ht="34.9" customHeight="1" spans="1:8">
      <c r="A3" s="586" t="s">
        <v>10</v>
      </c>
      <c r="B3" s="448" t="s">
        <v>11</v>
      </c>
      <c r="C3" s="449" t="str">
        <f>YEAR(封面!$B$7)-2&amp;"年决算数"</f>
        <v>2020年决算数</v>
      </c>
      <c r="D3" s="449" t="str">
        <f>YEAR(封面!$B$7)-1&amp;"年"</f>
        <v>2021年</v>
      </c>
      <c r="E3" s="449"/>
      <c r="F3" s="448" t="s">
        <v>12</v>
      </c>
      <c r="G3" s="448"/>
      <c r="H3" s="636"/>
    </row>
    <row r="4" ht="37.5" spans="1:9">
      <c r="A4" s="587"/>
      <c r="B4" s="448"/>
      <c r="C4" s="449"/>
      <c r="D4" s="449" t="s">
        <v>14</v>
      </c>
      <c r="E4" s="449" t="s">
        <v>15</v>
      </c>
      <c r="F4" s="449" t="str">
        <f>"比"&amp;YEAR(封面!$B$7)-2&amp;"年决算数增长%"</f>
        <v>比2020年决算数增长%</v>
      </c>
      <c r="G4" s="449" t="str">
        <f>"完成"&amp;YEAR(封面!$B$7)-1&amp;"年预算数的%"</f>
        <v>完成2021年预算数的%</v>
      </c>
      <c r="H4" s="636" t="s">
        <v>13</v>
      </c>
      <c r="I4" s="640" t="s">
        <v>136</v>
      </c>
    </row>
    <row r="5" s="490" customFormat="1" ht="34.9" customHeight="1" spans="1:9">
      <c r="A5" s="637">
        <v>201</v>
      </c>
      <c r="B5" s="131" t="s">
        <v>78</v>
      </c>
      <c r="C5" s="242">
        <f>SUM(C6,C18,C27,C38,C49,C60,C71,C84,C93,C106,C116,C125,C136,C149,C156,C164,C170,C177,C184,C191,C198,C205,C213,C219,C225,C232,C247)</f>
        <v>16765</v>
      </c>
      <c r="D5" s="242">
        <f>SUM(D6,D18,D27,D38,D49,D60,D71,D84,D93,D106,D116,D125,D136,D149,D156,D164,D170,D177,D184,D191,D198,D205,D213,D219,D225,D232,D247)</f>
        <v>18299</v>
      </c>
      <c r="E5" s="242">
        <f>SUM(E6,E18,E27,E38,E49,E60,E71,E84,E93,E106,E116,E125,E136,E149,E156,E164,E170,E177,E184,E191,E198,E205,E213,E219,E225,E232,E247)</f>
        <v>17839</v>
      </c>
      <c r="F5" s="351">
        <f>IF(C5&lt;&gt;0,E5/C5-1,"")</f>
        <v>0.064</v>
      </c>
      <c r="G5" s="351">
        <f>IF(D5&lt;&gt;0,E5/D5,"")</f>
        <v>0.975</v>
      </c>
      <c r="H5" s="638" t="str">
        <f t="shared" ref="H5:H68" si="0">IF(LEN(A5)=3,"是",IF(B5&lt;&gt;"",IF(SUM(C5:E5)&lt;&gt;0,"是","否"),"是"))</f>
        <v>是</v>
      </c>
      <c r="I5" s="641" t="str">
        <f t="shared" ref="I5:I68" si="1">IF(LEN(A5)=3,"类",IF(LEN(A5)=5,"款","项"))</f>
        <v>类</v>
      </c>
    </row>
    <row r="6" ht="34.9" customHeight="1" spans="1:9">
      <c r="A6" s="457">
        <v>20101</v>
      </c>
      <c r="B6" s="458" t="s">
        <v>137</v>
      </c>
      <c r="C6" s="595">
        <f>SUM(C7:C17)</f>
        <v>720</v>
      </c>
      <c r="D6" s="595">
        <f>SUM(D7:D17)</f>
        <v>1048</v>
      </c>
      <c r="E6" s="595">
        <f>SUM(E7:E17)</f>
        <v>1040</v>
      </c>
      <c r="F6" s="353">
        <f t="shared" ref="F6:F69" si="2">IF(C6&lt;&gt;0,E6/C6-1,"")</f>
        <v>0.444</v>
      </c>
      <c r="G6" s="353">
        <f t="shared" ref="G6:G69" si="3">IF(D6&lt;&gt;0,E6/D6,"")</f>
        <v>0.992</v>
      </c>
      <c r="H6" s="639" t="str">
        <f t="shared" si="0"/>
        <v>是</v>
      </c>
      <c r="I6" s="642" t="str">
        <f t="shared" si="1"/>
        <v>款</v>
      </c>
    </row>
    <row r="7" ht="34.9" customHeight="1" spans="1:9">
      <c r="A7" s="457">
        <v>2010101</v>
      </c>
      <c r="B7" s="458" t="s">
        <v>138</v>
      </c>
      <c r="C7" s="240">
        <v>618</v>
      </c>
      <c r="D7" s="595">
        <v>665</v>
      </c>
      <c r="E7" s="595">
        <v>685</v>
      </c>
      <c r="F7" s="353">
        <f t="shared" si="2"/>
        <v>0.108</v>
      </c>
      <c r="G7" s="353">
        <f t="shared" si="3"/>
        <v>1.03</v>
      </c>
      <c r="H7" s="639" t="str">
        <f t="shared" si="0"/>
        <v>是</v>
      </c>
      <c r="I7" s="642" t="str">
        <f t="shared" si="1"/>
        <v>项</v>
      </c>
    </row>
    <row r="8" ht="34.9" hidden="1" customHeight="1" spans="1:9">
      <c r="A8" s="457">
        <v>2010102</v>
      </c>
      <c r="B8" s="458" t="s">
        <v>139</v>
      </c>
      <c r="C8" s="240">
        <v>0</v>
      </c>
      <c r="D8" s="595">
        <v>0</v>
      </c>
      <c r="E8" s="595">
        <v>0</v>
      </c>
      <c r="F8" s="353" t="str">
        <f t="shared" si="2"/>
        <v/>
      </c>
      <c r="G8" s="351" t="str">
        <f t="shared" si="3"/>
        <v/>
      </c>
      <c r="H8" s="639" t="str">
        <f t="shared" si="0"/>
        <v>否</v>
      </c>
      <c r="I8" s="642" t="str">
        <f t="shared" si="1"/>
        <v>项</v>
      </c>
    </row>
    <row r="9" ht="34.9" hidden="1" customHeight="1" spans="1:9">
      <c r="A9" s="457">
        <v>2010103</v>
      </c>
      <c r="B9" s="458" t="s">
        <v>140</v>
      </c>
      <c r="C9" s="240">
        <v>0</v>
      </c>
      <c r="D9" s="595">
        <v>0</v>
      </c>
      <c r="E9" s="595">
        <v>0</v>
      </c>
      <c r="F9" s="353" t="str">
        <f t="shared" si="2"/>
        <v/>
      </c>
      <c r="G9" s="351" t="str">
        <f t="shared" si="3"/>
        <v/>
      </c>
      <c r="H9" s="639" t="str">
        <f t="shared" si="0"/>
        <v>否</v>
      </c>
      <c r="I9" s="642" t="str">
        <f t="shared" si="1"/>
        <v>项</v>
      </c>
    </row>
    <row r="10" ht="34.9" customHeight="1" spans="1:9">
      <c r="A10" s="457">
        <v>2010104</v>
      </c>
      <c r="B10" s="458" t="s">
        <v>141</v>
      </c>
      <c r="C10" s="240">
        <v>25</v>
      </c>
      <c r="D10" s="595">
        <v>100</v>
      </c>
      <c r="E10" s="595">
        <v>96</v>
      </c>
      <c r="F10" s="353">
        <f t="shared" si="2"/>
        <v>2.84</v>
      </c>
      <c r="G10" s="353">
        <f t="shared" si="3"/>
        <v>0.96</v>
      </c>
      <c r="H10" s="639" t="str">
        <f t="shared" si="0"/>
        <v>是</v>
      </c>
      <c r="I10" s="642" t="str">
        <f t="shared" si="1"/>
        <v>项</v>
      </c>
    </row>
    <row r="11" ht="34.9" hidden="1" customHeight="1" spans="1:9">
      <c r="A11" s="457">
        <v>2010105</v>
      </c>
      <c r="B11" s="458" t="s">
        <v>142</v>
      </c>
      <c r="C11" s="240">
        <v>0</v>
      </c>
      <c r="D11" s="595">
        <v>0</v>
      </c>
      <c r="E11" s="595">
        <v>0</v>
      </c>
      <c r="F11" s="353" t="str">
        <f t="shared" si="2"/>
        <v/>
      </c>
      <c r="G11" s="351" t="str">
        <f t="shared" si="3"/>
        <v/>
      </c>
      <c r="H11" s="639" t="str">
        <f t="shared" si="0"/>
        <v>否</v>
      </c>
      <c r="I11" s="642" t="str">
        <f t="shared" si="1"/>
        <v>项</v>
      </c>
    </row>
    <row r="12" ht="34.9" hidden="1" customHeight="1" spans="1:9">
      <c r="A12" s="457">
        <v>2010106</v>
      </c>
      <c r="B12" s="458" t="s">
        <v>143</v>
      </c>
      <c r="C12" s="240">
        <v>0</v>
      </c>
      <c r="D12" s="595">
        <v>0</v>
      </c>
      <c r="E12" s="595">
        <v>0</v>
      </c>
      <c r="F12" s="353" t="str">
        <f t="shared" si="2"/>
        <v/>
      </c>
      <c r="G12" s="351" t="str">
        <f t="shared" si="3"/>
        <v/>
      </c>
      <c r="H12" s="639" t="str">
        <f t="shared" si="0"/>
        <v>否</v>
      </c>
      <c r="I12" s="642" t="str">
        <f t="shared" si="1"/>
        <v>项</v>
      </c>
    </row>
    <row r="13" ht="34.9" hidden="1" customHeight="1" spans="1:9">
      <c r="A13" s="457">
        <v>2010107</v>
      </c>
      <c r="B13" s="458" t="s">
        <v>144</v>
      </c>
      <c r="C13" s="240">
        <v>0</v>
      </c>
      <c r="D13" s="595">
        <v>0</v>
      </c>
      <c r="E13" s="595">
        <v>0</v>
      </c>
      <c r="F13" s="353" t="str">
        <f t="shared" si="2"/>
        <v/>
      </c>
      <c r="G13" s="351" t="str">
        <f t="shared" si="3"/>
        <v/>
      </c>
      <c r="H13" s="639" t="str">
        <f t="shared" si="0"/>
        <v>否</v>
      </c>
      <c r="I13" s="642" t="str">
        <f t="shared" si="1"/>
        <v>项</v>
      </c>
    </row>
    <row r="14" ht="34.9" customHeight="1" spans="1:9">
      <c r="A14" s="457">
        <v>2010108</v>
      </c>
      <c r="B14" s="458" t="s">
        <v>145</v>
      </c>
      <c r="C14" s="240">
        <v>77</v>
      </c>
      <c r="D14" s="595">
        <v>283</v>
      </c>
      <c r="E14" s="595">
        <v>259</v>
      </c>
      <c r="F14" s="353">
        <f t="shared" si="2"/>
        <v>2.364</v>
      </c>
      <c r="G14" s="353">
        <f t="shared" si="3"/>
        <v>0.915</v>
      </c>
      <c r="H14" s="639" t="str">
        <f t="shared" si="0"/>
        <v>是</v>
      </c>
      <c r="I14" s="642" t="str">
        <f t="shared" si="1"/>
        <v>项</v>
      </c>
    </row>
    <row r="15" ht="34.9" hidden="1" customHeight="1" spans="1:9">
      <c r="A15" s="457">
        <v>2010109</v>
      </c>
      <c r="B15" s="458" t="s">
        <v>146</v>
      </c>
      <c r="C15" s="240">
        <v>0</v>
      </c>
      <c r="D15" s="595">
        <v>0</v>
      </c>
      <c r="E15" s="595">
        <v>0</v>
      </c>
      <c r="F15" s="353" t="str">
        <f t="shared" si="2"/>
        <v/>
      </c>
      <c r="G15" s="351" t="str">
        <f t="shared" si="3"/>
        <v/>
      </c>
      <c r="H15" s="639" t="str">
        <f t="shared" si="0"/>
        <v>否</v>
      </c>
      <c r="I15" s="642" t="str">
        <f t="shared" si="1"/>
        <v>项</v>
      </c>
    </row>
    <row r="16" ht="34.9" hidden="1" customHeight="1" spans="1:9">
      <c r="A16" s="457">
        <v>2010150</v>
      </c>
      <c r="B16" s="458" t="s">
        <v>147</v>
      </c>
      <c r="C16" s="240">
        <v>0</v>
      </c>
      <c r="D16" s="595">
        <v>0</v>
      </c>
      <c r="E16" s="595">
        <v>0</v>
      </c>
      <c r="F16" s="353" t="str">
        <f t="shared" si="2"/>
        <v/>
      </c>
      <c r="G16" s="351" t="str">
        <f t="shared" si="3"/>
        <v/>
      </c>
      <c r="H16" s="639" t="str">
        <f t="shared" si="0"/>
        <v>否</v>
      </c>
      <c r="I16" s="642" t="str">
        <f t="shared" si="1"/>
        <v>项</v>
      </c>
    </row>
    <row r="17" ht="34.9" hidden="1" customHeight="1" spans="1:9">
      <c r="A17" s="457">
        <v>2010199</v>
      </c>
      <c r="B17" s="458" t="s">
        <v>148</v>
      </c>
      <c r="C17" s="240">
        <v>0</v>
      </c>
      <c r="D17" s="595">
        <v>0</v>
      </c>
      <c r="E17" s="595">
        <v>0</v>
      </c>
      <c r="F17" s="353" t="str">
        <f t="shared" si="2"/>
        <v/>
      </c>
      <c r="G17" s="351" t="str">
        <f t="shared" si="3"/>
        <v/>
      </c>
      <c r="H17" s="639" t="str">
        <f t="shared" si="0"/>
        <v>否</v>
      </c>
      <c r="I17" s="642" t="str">
        <f t="shared" si="1"/>
        <v>项</v>
      </c>
    </row>
    <row r="18" ht="34.9" customHeight="1" spans="1:9">
      <c r="A18" s="457">
        <v>20102</v>
      </c>
      <c r="B18" s="458" t="s">
        <v>149</v>
      </c>
      <c r="C18" s="595">
        <f>SUM(C19:C26)</f>
        <v>511</v>
      </c>
      <c r="D18" s="595">
        <f>SUM(D19:D26)</f>
        <v>690</v>
      </c>
      <c r="E18" s="595">
        <f>SUM(E19:E26)</f>
        <v>596</v>
      </c>
      <c r="F18" s="353">
        <f t="shared" si="2"/>
        <v>0.166</v>
      </c>
      <c r="G18" s="353">
        <f t="shared" si="3"/>
        <v>0.864</v>
      </c>
      <c r="H18" s="639" t="str">
        <f t="shared" si="0"/>
        <v>是</v>
      </c>
      <c r="I18" s="642" t="str">
        <f t="shared" si="1"/>
        <v>款</v>
      </c>
    </row>
    <row r="19" ht="34.9" customHeight="1" spans="1:9">
      <c r="A19" s="457">
        <v>2010201</v>
      </c>
      <c r="B19" s="458" t="s">
        <v>138</v>
      </c>
      <c r="C19" s="240">
        <v>501</v>
      </c>
      <c r="D19" s="595">
        <v>544</v>
      </c>
      <c r="E19" s="595">
        <v>532</v>
      </c>
      <c r="F19" s="353">
        <f t="shared" si="2"/>
        <v>0.062</v>
      </c>
      <c r="G19" s="353">
        <f t="shared" si="3"/>
        <v>0.978</v>
      </c>
      <c r="H19" s="639" t="str">
        <f t="shared" si="0"/>
        <v>是</v>
      </c>
      <c r="I19" s="642" t="str">
        <f t="shared" si="1"/>
        <v>项</v>
      </c>
    </row>
    <row r="20" ht="34.9" hidden="1" customHeight="1" spans="1:9">
      <c r="A20" s="457">
        <v>2010202</v>
      </c>
      <c r="B20" s="458" t="s">
        <v>139</v>
      </c>
      <c r="C20" s="240">
        <v>0</v>
      </c>
      <c r="D20" s="595">
        <v>0</v>
      </c>
      <c r="E20" s="595">
        <v>0</v>
      </c>
      <c r="F20" s="353" t="str">
        <f t="shared" si="2"/>
        <v/>
      </c>
      <c r="G20" s="351" t="str">
        <f t="shared" si="3"/>
        <v/>
      </c>
      <c r="H20" s="639" t="str">
        <f t="shared" si="0"/>
        <v>否</v>
      </c>
      <c r="I20" s="642" t="str">
        <f t="shared" si="1"/>
        <v>项</v>
      </c>
    </row>
    <row r="21" ht="34.9" hidden="1" customHeight="1" spans="1:9">
      <c r="A21" s="457">
        <v>2010203</v>
      </c>
      <c r="B21" s="458" t="s">
        <v>140</v>
      </c>
      <c r="C21" s="240">
        <v>0</v>
      </c>
      <c r="D21" s="595">
        <v>0</v>
      </c>
      <c r="E21" s="595">
        <v>0</v>
      </c>
      <c r="F21" s="353" t="str">
        <f t="shared" si="2"/>
        <v/>
      </c>
      <c r="G21" s="351" t="str">
        <f t="shared" si="3"/>
        <v/>
      </c>
      <c r="H21" s="639" t="str">
        <f t="shared" si="0"/>
        <v>否</v>
      </c>
      <c r="I21" s="642" t="str">
        <f t="shared" si="1"/>
        <v>项</v>
      </c>
    </row>
    <row r="22" ht="34.9" customHeight="1" spans="1:9">
      <c r="A22" s="457">
        <v>2010204</v>
      </c>
      <c r="B22" s="458" t="s">
        <v>150</v>
      </c>
      <c r="C22" s="240">
        <v>0</v>
      </c>
      <c r="D22" s="595">
        <v>40</v>
      </c>
      <c r="E22" s="595">
        <v>40</v>
      </c>
      <c r="F22" s="353" t="str">
        <f t="shared" si="2"/>
        <v/>
      </c>
      <c r="G22" s="353">
        <f t="shared" si="3"/>
        <v>1</v>
      </c>
      <c r="H22" s="639" t="str">
        <f t="shared" si="0"/>
        <v>是</v>
      </c>
      <c r="I22" s="642" t="str">
        <f t="shared" si="1"/>
        <v>项</v>
      </c>
    </row>
    <row r="23" ht="34.9" hidden="1" customHeight="1" spans="1:9">
      <c r="A23" s="457">
        <v>2010205</v>
      </c>
      <c r="B23" s="458" t="s">
        <v>151</v>
      </c>
      <c r="C23" s="240">
        <v>0</v>
      </c>
      <c r="D23" s="595">
        <v>0</v>
      </c>
      <c r="E23" s="595">
        <v>0</v>
      </c>
      <c r="F23" s="353" t="str">
        <f t="shared" si="2"/>
        <v/>
      </c>
      <c r="G23" s="351" t="str">
        <f t="shared" si="3"/>
        <v/>
      </c>
      <c r="H23" s="639" t="str">
        <f t="shared" si="0"/>
        <v>否</v>
      </c>
      <c r="I23" s="642" t="str">
        <f t="shared" si="1"/>
        <v>项</v>
      </c>
    </row>
    <row r="24" ht="34.9" hidden="1" customHeight="1" spans="1:9">
      <c r="A24" s="457">
        <v>2010206</v>
      </c>
      <c r="B24" s="458" t="s">
        <v>152</v>
      </c>
      <c r="C24" s="240">
        <v>0</v>
      </c>
      <c r="D24" s="595">
        <v>0</v>
      </c>
      <c r="E24" s="595">
        <v>0</v>
      </c>
      <c r="F24" s="353" t="str">
        <f t="shared" si="2"/>
        <v/>
      </c>
      <c r="G24" s="351" t="str">
        <f t="shared" si="3"/>
        <v/>
      </c>
      <c r="H24" s="639" t="str">
        <f t="shared" si="0"/>
        <v>否</v>
      </c>
      <c r="I24" s="642" t="str">
        <f t="shared" si="1"/>
        <v>项</v>
      </c>
    </row>
    <row r="25" ht="34.9" hidden="1" customHeight="1" spans="1:9">
      <c r="A25" s="457">
        <v>2010250</v>
      </c>
      <c r="B25" s="458" t="s">
        <v>147</v>
      </c>
      <c r="C25" s="240">
        <v>0</v>
      </c>
      <c r="D25" s="595">
        <v>0</v>
      </c>
      <c r="E25" s="595">
        <v>0</v>
      </c>
      <c r="F25" s="353" t="str">
        <f t="shared" si="2"/>
        <v/>
      </c>
      <c r="G25" s="351" t="str">
        <f t="shared" si="3"/>
        <v/>
      </c>
      <c r="H25" s="639" t="str">
        <f t="shared" si="0"/>
        <v>否</v>
      </c>
      <c r="I25" s="642" t="str">
        <f t="shared" si="1"/>
        <v>项</v>
      </c>
    </row>
    <row r="26" ht="34.9" customHeight="1" spans="1:9">
      <c r="A26" s="457">
        <v>2010299</v>
      </c>
      <c r="B26" s="458" t="s">
        <v>153</v>
      </c>
      <c r="C26" s="240">
        <v>10</v>
      </c>
      <c r="D26" s="595">
        <v>106</v>
      </c>
      <c r="E26" s="595">
        <v>24</v>
      </c>
      <c r="F26" s="353">
        <f t="shared" si="2"/>
        <v>1.4</v>
      </c>
      <c r="G26" s="353">
        <f t="shared" si="3"/>
        <v>0.226</v>
      </c>
      <c r="H26" s="639" t="str">
        <f t="shared" si="0"/>
        <v>是</v>
      </c>
      <c r="I26" s="642" t="str">
        <f t="shared" si="1"/>
        <v>项</v>
      </c>
    </row>
    <row r="27" ht="34.9" customHeight="1" spans="1:9">
      <c r="A27" s="457">
        <v>20103</v>
      </c>
      <c r="B27" s="458" t="s">
        <v>154</v>
      </c>
      <c r="C27" s="595">
        <f>SUM(C28:C37)</f>
        <v>5926</v>
      </c>
      <c r="D27" s="595">
        <f>SUM(D28:D37)</f>
        <v>6271</v>
      </c>
      <c r="E27" s="595">
        <f>SUM(E28:E37)</f>
        <v>6103</v>
      </c>
      <c r="F27" s="353">
        <f t="shared" si="2"/>
        <v>0.03</v>
      </c>
      <c r="G27" s="353">
        <f t="shared" si="3"/>
        <v>0.973</v>
      </c>
      <c r="H27" s="639" t="str">
        <f t="shared" si="0"/>
        <v>是</v>
      </c>
      <c r="I27" s="642" t="str">
        <f t="shared" si="1"/>
        <v>款</v>
      </c>
    </row>
    <row r="28" ht="34.9" customHeight="1" spans="1:9">
      <c r="A28" s="457">
        <v>2010301</v>
      </c>
      <c r="B28" s="458" t="s">
        <v>138</v>
      </c>
      <c r="C28" s="240">
        <v>5421</v>
      </c>
      <c r="D28" s="595">
        <v>5688</v>
      </c>
      <c r="E28" s="595">
        <v>5525</v>
      </c>
      <c r="F28" s="353">
        <f t="shared" si="2"/>
        <v>0.019</v>
      </c>
      <c r="G28" s="353">
        <f t="shared" si="3"/>
        <v>0.971</v>
      </c>
      <c r="H28" s="639" t="str">
        <f t="shared" si="0"/>
        <v>是</v>
      </c>
      <c r="I28" s="642" t="str">
        <f t="shared" si="1"/>
        <v>项</v>
      </c>
    </row>
    <row r="29" ht="34.9" customHeight="1" spans="1:9">
      <c r="A29" s="457">
        <v>2010302</v>
      </c>
      <c r="B29" s="458" t="s">
        <v>139</v>
      </c>
      <c r="C29" s="240">
        <v>114</v>
      </c>
      <c r="D29" s="595">
        <v>88</v>
      </c>
      <c r="E29" s="595">
        <v>83</v>
      </c>
      <c r="F29" s="353">
        <f t="shared" si="2"/>
        <v>-0.272</v>
      </c>
      <c r="G29" s="353">
        <f t="shared" si="3"/>
        <v>0.943</v>
      </c>
      <c r="H29" s="639" t="str">
        <f t="shared" si="0"/>
        <v>是</v>
      </c>
      <c r="I29" s="642" t="str">
        <f t="shared" si="1"/>
        <v>项</v>
      </c>
    </row>
    <row r="30" ht="34.9" hidden="1" customHeight="1" spans="1:9">
      <c r="A30" s="457">
        <v>2010303</v>
      </c>
      <c r="B30" s="458" t="s">
        <v>140</v>
      </c>
      <c r="C30" s="240">
        <v>0</v>
      </c>
      <c r="D30" s="595">
        <v>0</v>
      </c>
      <c r="E30" s="595">
        <v>0</v>
      </c>
      <c r="F30" s="353" t="str">
        <f t="shared" si="2"/>
        <v/>
      </c>
      <c r="G30" s="351" t="str">
        <f t="shared" si="3"/>
        <v/>
      </c>
      <c r="H30" s="639" t="str">
        <f t="shared" si="0"/>
        <v>否</v>
      </c>
      <c r="I30" s="642" t="str">
        <f t="shared" si="1"/>
        <v>项</v>
      </c>
    </row>
    <row r="31" ht="34.9" hidden="1" customHeight="1" spans="1:9">
      <c r="A31" s="457">
        <v>2010304</v>
      </c>
      <c r="B31" s="458" t="s">
        <v>155</v>
      </c>
      <c r="C31" s="240">
        <v>0</v>
      </c>
      <c r="D31" s="595">
        <v>0</v>
      </c>
      <c r="E31" s="595">
        <v>0</v>
      </c>
      <c r="F31" s="353" t="str">
        <f t="shared" si="2"/>
        <v/>
      </c>
      <c r="G31" s="351" t="str">
        <f t="shared" si="3"/>
        <v/>
      </c>
      <c r="H31" s="639" t="str">
        <f t="shared" si="0"/>
        <v>否</v>
      </c>
      <c r="I31" s="642" t="str">
        <f t="shared" si="1"/>
        <v>项</v>
      </c>
    </row>
    <row r="32" ht="34.9" hidden="1" customHeight="1" spans="1:9">
      <c r="A32" s="457">
        <v>2010305</v>
      </c>
      <c r="B32" s="458" t="s">
        <v>156</v>
      </c>
      <c r="C32" s="240">
        <v>0</v>
      </c>
      <c r="D32" s="595">
        <v>0</v>
      </c>
      <c r="E32" s="595">
        <v>0</v>
      </c>
      <c r="F32" s="353" t="str">
        <f t="shared" si="2"/>
        <v/>
      </c>
      <c r="G32" s="351" t="str">
        <f t="shared" si="3"/>
        <v/>
      </c>
      <c r="H32" s="639" t="str">
        <f t="shared" si="0"/>
        <v>否</v>
      </c>
      <c r="I32" s="642" t="str">
        <f t="shared" si="1"/>
        <v>项</v>
      </c>
    </row>
    <row r="33" ht="34.9" hidden="1" customHeight="1" spans="1:9">
      <c r="A33" s="457">
        <v>2010306</v>
      </c>
      <c r="B33" s="458" t="s">
        <v>157</v>
      </c>
      <c r="C33" s="240">
        <v>0</v>
      </c>
      <c r="D33" s="595">
        <v>0</v>
      </c>
      <c r="E33" s="595">
        <v>0</v>
      </c>
      <c r="F33" s="353" t="str">
        <f t="shared" si="2"/>
        <v/>
      </c>
      <c r="G33" s="351" t="str">
        <f t="shared" si="3"/>
        <v/>
      </c>
      <c r="H33" s="639" t="str">
        <f t="shared" si="0"/>
        <v>否</v>
      </c>
      <c r="I33" s="642" t="str">
        <f t="shared" si="1"/>
        <v>项</v>
      </c>
    </row>
    <row r="34" ht="34.9" customHeight="1" spans="1:9">
      <c r="A34" s="457">
        <v>2010308</v>
      </c>
      <c r="B34" s="458" t="s">
        <v>158</v>
      </c>
      <c r="C34" s="240">
        <v>38</v>
      </c>
      <c r="D34" s="595">
        <v>0</v>
      </c>
      <c r="E34" s="595">
        <v>15</v>
      </c>
      <c r="F34" s="353">
        <f t="shared" si="2"/>
        <v>-0.605</v>
      </c>
      <c r="G34" s="353" t="str">
        <f t="shared" si="3"/>
        <v/>
      </c>
      <c r="H34" s="639" t="str">
        <f t="shared" si="0"/>
        <v>是</v>
      </c>
      <c r="I34" s="642" t="str">
        <f t="shared" si="1"/>
        <v>项</v>
      </c>
    </row>
    <row r="35" ht="34.9" hidden="1" customHeight="1" spans="1:9">
      <c r="A35" s="457">
        <v>2010309</v>
      </c>
      <c r="B35" s="458" t="s">
        <v>159</v>
      </c>
      <c r="C35" s="240">
        <v>0</v>
      </c>
      <c r="D35" s="595">
        <v>0</v>
      </c>
      <c r="E35" s="595">
        <v>0</v>
      </c>
      <c r="F35" s="353" t="str">
        <f t="shared" si="2"/>
        <v/>
      </c>
      <c r="G35" s="351" t="str">
        <f t="shared" si="3"/>
        <v/>
      </c>
      <c r="H35" s="639" t="str">
        <f t="shared" si="0"/>
        <v>否</v>
      </c>
      <c r="I35" s="642" t="str">
        <f t="shared" si="1"/>
        <v>项</v>
      </c>
    </row>
    <row r="36" ht="34.9" customHeight="1" spans="1:9">
      <c r="A36" s="457">
        <v>2010350</v>
      </c>
      <c r="B36" s="458" t="s">
        <v>147</v>
      </c>
      <c r="C36" s="240">
        <v>272</v>
      </c>
      <c r="D36" s="595">
        <v>346</v>
      </c>
      <c r="E36" s="595">
        <v>355</v>
      </c>
      <c r="F36" s="353">
        <f t="shared" si="2"/>
        <v>0.305</v>
      </c>
      <c r="G36" s="353">
        <f t="shared" si="3"/>
        <v>1.026</v>
      </c>
      <c r="H36" s="639" t="str">
        <f t="shared" si="0"/>
        <v>是</v>
      </c>
      <c r="I36" s="642" t="str">
        <f t="shared" si="1"/>
        <v>项</v>
      </c>
    </row>
    <row r="37" ht="34.9" customHeight="1" spans="1:9">
      <c r="A37" s="457">
        <v>2010399</v>
      </c>
      <c r="B37" s="458" t="s">
        <v>160</v>
      </c>
      <c r="C37" s="240">
        <v>81</v>
      </c>
      <c r="D37" s="595">
        <v>149</v>
      </c>
      <c r="E37" s="595">
        <v>125</v>
      </c>
      <c r="F37" s="353">
        <f t="shared" si="2"/>
        <v>0.543</v>
      </c>
      <c r="G37" s="353">
        <f t="shared" si="3"/>
        <v>0.839</v>
      </c>
      <c r="H37" s="639" t="str">
        <f t="shared" si="0"/>
        <v>是</v>
      </c>
      <c r="I37" s="642" t="str">
        <f t="shared" si="1"/>
        <v>项</v>
      </c>
    </row>
    <row r="38" ht="34.9" customHeight="1" spans="1:9">
      <c r="A38" s="457">
        <v>20104</v>
      </c>
      <c r="B38" s="458" t="s">
        <v>161</v>
      </c>
      <c r="C38" s="595">
        <f>SUM(C39:C48)</f>
        <v>367</v>
      </c>
      <c r="D38" s="595">
        <f>SUM(D39:D48)</f>
        <v>438</v>
      </c>
      <c r="E38" s="595">
        <f>SUM(E39:E48)</f>
        <v>405</v>
      </c>
      <c r="F38" s="353">
        <f t="shared" si="2"/>
        <v>0.104</v>
      </c>
      <c r="G38" s="353">
        <f t="shared" si="3"/>
        <v>0.925</v>
      </c>
      <c r="H38" s="639" t="str">
        <f t="shared" si="0"/>
        <v>是</v>
      </c>
      <c r="I38" s="642" t="str">
        <f t="shared" si="1"/>
        <v>款</v>
      </c>
    </row>
    <row r="39" ht="34.9" customHeight="1" spans="1:9">
      <c r="A39" s="457">
        <v>2010401</v>
      </c>
      <c r="B39" s="458" t="s">
        <v>138</v>
      </c>
      <c r="C39" s="240">
        <v>335</v>
      </c>
      <c r="D39" s="595">
        <v>388</v>
      </c>
      <c r="E39" s="595">
        <v>377</v>
      </c>
      <c r="F39" s="353">
        <f t="shared" si="2"/>
        <v>0.125</v>
      </c>
      <c r="G39" s="353">
        <f t="shared" si="3"/>
        <v>0.972</v>
      </c>
      <c r="H39" s="639" t="str">
        <f t="shared" si="0"/>
        <v>是</v>
      </c>
      <c r="I39" s="642" t="str">
        <f t="shared" si="1"/>
        <v>项</v>
      </c>
    </row>
    <row r="40" ht="34.9" hidden="1" customHeight="1" spans="1:9">
      <c r="A40" s="457">
        <v>2010402</v>
      </c>
      <c r="B40" s="458" t="s">
        <v>139</v>
      </c>
      <c r="C40" s="240">
        <v>0</v>
      </c>
      <c r="D40" s="595">
        <v>0</v>
      </c>
      <c r="E40" s="595">
        <v>0</v>
      </c>
      <c r="F40" s="353" t="str">
        <f t="shared" si="2"/>
        <v/>
      </c>
      <c r="G40" s="351" t="str">
        <f t="shared" si="3"/>
        <v/>
      </c>
      <c r="H40" s="639" t="str">
        <f t="shared" si="0"/>
        <v>否</v>
      </c>
      <c r="I40" s="642" t="str">
        <f t="shared" si="1"/>
        <v>项</v>
      </c>
    </row>
    <row r="41" ht="34.9" hidden="1" customHeight="1" spans="1:9">
      <c r="A41" s="457">
        <v>2010403</v>
      </c>
      <c r="B41" s="458" t="s">
        <v>140</v>
      </c>
      <c r="C41" s="240">
        <v>0</v>
      </c>
      <c r="D41" s="595">
        <v>0</v>
      </c>
      <c r="E41" s="595">
        <v>0</v>
      </c>
      <c r="F41" s="353" t="str">
        <f t="shared" si="2"/>
        <v/>
      </c>
      <c r="G41" s="351" t="str">
        <f t="shared" si="3"/>
        <v/>
      </c>
      <c r="H41" s="639" t="str">
        <f t="shared" si="0"/>
        <v>否</v>
      </c>
      <c r="I41" s="642" t="str">
        <f t="shared" si="1"/>
        <v>项</v>
      </c>
    </row>
    <row r="42" ht="34.9" hidden="1" customHeight="1" spans="1:9">
      <c r="A42" s="457">
        <v>2010404</v>
      </c>
      <c r="B42" s="458" t="s">
        <v>162</v>
      </c>
      <c r="C42" s="240">
        <v>0</v>
      </c>
      <c r="D42" s="595">
        <v>0</v>
      </c>
      <c r="E42" s="595">
        <v>0</v>
      </c>
      <c r="F42" s="353" t="str">
        <f t="shared" si="2"/>
        <v/>
      </c>
      <c r="G42" s="351" t="str">
        <f t="shared" si="3"/>
        <v/>
      </c>
      <c r="H42" s="639" t="str">
        <f t="shared" si="0"/>
        <v>否</v>
      </c>
      <c r="I42" s="642" t="str">
        <f t="shared" si="1"/>
        <v>项</v>
      </c>
    </row>
    <row r="43" ht="34.9" hidden="1" customHeight="1" spans="1:9">
      <c r="A43" s="457">
        <v>2010405</v>
      </c>
      <c r="B43" s="458" t="s">
        <v>163</v>
      </c>
      <c r="C43" s="240">
        <v>0</v>
      </c>
      <c r="D43" s="595">
        <v>0</v>
      </c>
      <c r="E43" s="595">
        <v>0</v>
      </c>
      <c r="F43" s="353" t="str">
        <f t="shared" si="2"/>
        <v/>
      </c>
      <c r="G43" s="351" t="str">
        <f t="shared" si="3"/>
        <v/>
      </c>
      <c r="H43" s="639" t="str">
        <f t="shared" si="0"/>
        <v>否</v>
      </c>
      <c r="I43" s="642" t="str">
        <f t="shared" si="1"/>
        <v>项</v>
      </c>
    </row>
    <row r="44" ht="34.9" customHeight="1" spans="1:9">
      <c r="A44" s="457">
        <v>2010406</v>
      </c>
      <c r="B44" s="458" t="s">
        <v>164</v>
      </c>
      <c r="C44" s="240">
        <v>0</v>
      </c>
      <c r="D44" s="595">
        <v>50</v>
      </c>
      <c r="E44" s="595">
        <v>20</v>
      </c>
      <c r="F44" s="353" t="str">
        <f t="shared" si="2"/>
        <v/>
      </c>
      <c r="G44" s="353">
        <f t="shared" si="3"/>
        <v>0.4</v>
      </c>
      <c r="H44" s="639" t="str">
        <f t="shared" si="0"/>
        <v>是</v>
      </c>
      <c r="I44" s="642" t="str">
        <f t="shared" si="1"/>
        <v>项</v>
      </c>
    </row>
    <row r="45" ht="34.9" hidden="1" customHeight="1" spans="1:9">
      <c r="A45" s="457">
        <v>2010407</v>
      </c>
      <c r="B45" s="458" t="s">
        <v>165</v>
      </c>
      <c r="C45" s="240">
        <v>0</v>
      </c>
      <c r="D45" s="595">
        <v>0</v>
      </c>
      <c r="E45" s="595">
        <v>0</v>
      </c>
      <c r="F45" s="353" t="str">
        <f t="shared" si="2"/>
        <v/>
      </c>
      <c r="G45" s="351" t="str">
        <f t="shared" si="3"/>
        <v/>
      </c>
      <c r="H45" s="639" t="str">
        <f t="shared" si="0"/>
        <v>否</v>
      </c>
      <c r="I45" s="642" t="str">
        <f t="shared" si="1"/>
        <v>项</v>
      </c>
    </row>
    <row r="46" ht="34.9" hidden="1" customHeight="1" spans="1:9">
      <c r="A46" s="457">
        <v>2010408</v>
      </c>
      <c r="B46" s="458" t="s">
        <v>166</v>
      </c>
      <c r="C46" s="240">
        <v>0</v>
      </c>
      <c r="D46" s="595">
        <v>0</v>
      </c>
      <c r="E46" s="595">
        <v>0</v>
      </c>
      <c r="F46" s="353" t="str">
        <f t="shared" si="2"/>
        <v/>
      </c>
      <c r="G46" s="351" t="str">
        <f t="shared" si="3"/>
        <v/>
      </c>
      <c r="H46" s="639" t="str">
        <f t="shared" si="0"/>
        <v>否</v>
      </c>
      <c r="I46" s="642" t="str">
        <f t="shared" si="1"/>
        <v>项</v>
      </c>
    </row>
    <row r="47" ht="34.9" hidden="1" customHeight="1" spans="1:9">
      <c r="A47" s="457">
        <v>2010450</v>
      </c>
      <c r="B47" s="458" t="s">
        <v>147</v>
      </c>
      <c r="C47" s="240">
        <v>0</v>
      </c>
      <c r="D47" s="595">
        <v>0</v>
      </c>
      <c r="E47" s="595">
        <v>0</v>
      </c>
      <c r="F47" s="353" t="str">
        <f t="shared" si="2"/>
        <v/>
      </c>
      <c r="G47" s="351" t="str">
        <f t="shared" si="3"/>
        <v/>
      </c>
      <c r="H47" s="639" t="str">
        <f t="shared" si="0"/>
        <v>否</v>
      </c>
      <c r="I47" s="642" t="str">
        <f t="shared" si="1"/>
        <v>项</v>
      </c>
    </row>
    <row r="48" ht="34.9" customHeight="1" spans="1:9">
      <c r="A48" s="457">
        <v>2010499</v>
      </c>
      <c r="B48" s="458" t="s">
        <v>167</v>
      </c>
      <c r="C48" s="240">
        <v>32</v>
      </c>
      <c r="D48" s="595">
        <v>0</v>
      </c>
      <c r="E48" s="595">
        <v>8</v>
      </c>
      <c r="F48" s="353">
        <f t="shared" si="2"/>
        <v>-0.75</v>
      </c>
      <c r="G48" s="353" t="str">
        <f t="shared" si="3"/>
        <v/>
      </c>
      <c r="H48" s="639" t="str">
        <f t="shared" si="0"/>
        <v>是</v>
      </c>
      <c r="I48" s="642" t="str">
        <f t="shared" si="1"/>
        <v>项</v>
      </c>
    </row>
    <row r="49" ht="34.9" customHeight="1" spans="1:9">
      <c r="A49" s="457">
        <v>20105</v>
      </c>
      <c r="B49" s="458" t="s">
        <v>168</v>
      </c>
      <c r="C49" s="595">
        <f>SUM(C50:C59)</f>
        <v>476</v>
      </c>
      <c r="D49" s="595">
        <f>SUM(D50:D59)</f>
        <v>420</v>
      </c>
      <c r="E49" s="595">
        <f>SUM(E50:E59)</f>
        <v>335</v>
      </c>
      <c r="F49" s="353">
        <f t="shared" si="2"/>
        <v>-0.296</v>
      </c>
      <c r="G49" s="353">
        <f t="shared" si="3"/>
        <v>0.798</v>
      </c>
      <c r="H49" s="639" t="str">
        <f t="shared" si="0"/>
        <v>是</v>
      </c>
      <c r="I49" s="642" t="str">
        <f t="shared" si="1"/>
        <v>款</v>
      </c>
    </row>
    <row r="50" ht="34.9" customHeight="1" spans="1:9">
      <c r="A50" s="457">
        <v>2010501</v>
      </c>
      <c r="B50" s="458" t="s">
        <v>138</v>
      </c>
      <c r="C50" s="240">
        <v>301</v>
      </c>
      <c r="D50" s="595">
        <v>294</v>
      </c>
      <c r="E50" s="595">
        <v>318</v>
      </c>
      <c r="F50" s="353">
        <f t="shared" si="2"/>
        <v>0.056</v>
      </c>
      <c r="G50" s="353">
        <f t="shared" si="3"/>
        <v>1.082</v>
      </c>
      <c r="H50" s="639" t="str">
        <f t="shared" si="0"/>
        <v>是</v>
      </c>
      <c r="I50" s="642" t="str">
        <f t="shared" si="1"/>
        <v>项</v>
      </c>
    </row>
    <row r="51" ht="34.9" customHeight="1" spans="1:9">
      <c r="A51" s="457">
        <v>2010502</v>
      </c>
      <c r="B51" s="458" t="s">
        <v>139</v>
      </c>
      <c r="C51" s="240">
        <v>0</v>
      </c>
      <c r="D51" s="595">
        <v>16</v>
      </c>
      <c r="E51" s="595">
        <v>0</v>
      </c>
      <c r="F51" s="353" t="str">
        <f t="shared" si="2"/>
        <v/>
      </c>
      <c r="G51" s="353">
        <f t="shared" si="3"/>
        <v>0</v>
      </c>
      <c r="H51" s="639" t="str">
        <f t="shared" si="0"/>
        <v>是</v>
      </c>
      <c r="I51" s="642" t="str">
        <f t="shared" si="1"/>
        <v>项</v>
      </c>
    </row>
    <row r="52" ht="34.9" hidden="1" customHeight="1" spans="1:9">
      <c r="A52" s="457">
        <v>2010503</v>
      </c>
      <c r="B52" s="458" t="s">
        <v>140</v>
      </c>
      <c r="C52" s="240">
        <v>0</v>
      </c>
      <c r="D52" s="595">
        <v>0</v>
      </c>
      <c r="E52" s="595">
        <v>0</v>
      </c>
      <c r="F52" s="353" t="str">
        <f t="shared" si="2"/>
        <v/>
      </c>
      <c r="G52" s="351" t="str">
        <f t="shared" si="3"/>
        <v/>
      </c>
      <c r="H52" s="639" t="str">
        <f t="shared" si="0"/>
        <v>否</v>
      </c>
      <c r="I52" s="642" t="str">
        <f t="shared" si="1"/>
        <v>项</v>
      </c>
    </row>
    <row r="53" ht="34.9" hidden="1" customHeight="1" spans="1:9">
      <c r="A53" s="457">
        <v>2010504</v>
      </c>
      <c r="B53" s="458" t="s">
        <v>169</v>
      </c>
      <c r="C53" s="240">
        <v>0</v>
      </c>
      <c r="D53" s="595">
        <v>0</v>
      </c>
      <c r="E53" s="595">
        <v>0</v>
      </c>
      <c r="F53" s="353" t="str">
        <f t="shared" si="2"/>
        <v/>
      </c>
      <c r="G53" s="351" t="str">
        <f t="shared" si="3"/>
        <v/>
      </c>
      <c r="H53" s="639" t="str">
        <f t="shared" si="0"/>
        <v>否</v>
      </c>
      <c r="I53" s="642" t="str">
        <f t="shared" si="1"/>
        <v>项</v>
      </c>
    </row>
    <row r="54" ht="34.9" customHeight="1" spans="1:9">
      <c r="A54" s="457">
        <v>2010505</v>
      </c>
      <c r="B54" s="458" t="s">
        <v>170</v>
      </c>
      <c r="C54" s="240">
        <v>0</v>
      </c>
      <c r="D54" s="595">
        <v>95</v>
      </c>
      <c r="E54" s="595">
        <v>17</v>
      </c>
      <c r="F54" s="353" t="str">
        <f t="shared" si="2"/>
        <v/>
      </c>
      <c r="G54" s="353">
        <f t="shared" si="3"/>
        <v>0.179</v>
      </c>
      <c r="H54" s="639" t="str">
        <f t="shared" si="0"/>
        <v>是</v>
      </c>
      <c r="I54" s="642" t="str">
        <f t="shared" si="1"/>
        <v>项</v>
      </c>
    </row>
    <row r="55" ht="34.9" hidden="1" customHeight="1" spans="1:9">
      <c r="A55" s="457">
        <v>2010506</v>
      </c>
      <c r="B55" s="458" t="s">
        <v>171</v>
      </c>
      <c r="C55" s="240">
        <v>0</v>
      </c>
      <c r="D55" s="595">
        <v>0</v>
      </c>
      <c r="E55" s="595">
        <v>0</v>
      </c>
      <c r="F55" s="353" t="str">
        <f t="shared" si="2"/>
        <v/>
      </c>
      <c r="G55" s="351" t="str">
        <f t="shared" si="3"/>
        <v/>
      </c>
      <c r="H55" s="639" t="str">
        <f t="shared" si="0"/>
        <v>否</v>
      </c>
      <c r="I55" s="642" t="str">
        <f t="shared" si="1"/>
        <v>项</v>
      </c>
    </row>
    <row r="56" ht="34.9" customHeight="1" spans="1:9">
      <c r="A56" s="457">
        <v>2010507</v>
      </c>
      <c r="B56" s="458" t="s">
        <v>172</v>
      </c>
      <c r="C56" s="240">
        <v>175</v>
      </c>
      <c r="D56" s="595">
        <v>15</v>
      </c>
      <c r="E56" s="595">
        <v>0</v>
      </c>
      <c r="F56" s="353">
        <f t="shared" si="2"/>
        <v>-1</v>
      </c>
      <c r="G56" s="353">
        <f t="shared" si="3"/>
        <v>0</v>
      </c>
      <c r="H56" s="639" t="str">
        <f t="shared" si="0"/>
        <v>是</v>
      </c>
      <c r="I56" s="642" t="str">
        <f t="shared" si="1"/>
        <v>项</v>
      </c>
    </row>
    <row r="57" ht="34.9" hidden="1" customHeight="1" spans="1:9">
      <c r="A57" s="457">
        <v>2010508</v>
      </c>
      <c r="B57" s="458" t="s">
        <v>173</v>
      </c>
      <c r="C57" s="240">
        <v>0</v>
      </c>
      <c r="D57" s="595">
        <v>0</v>
      </c>
      <c r="E57" s="595">
        <v>0</v>
      </c>
      <c r="F57" s="353" t="str">
        <f t="shared" si="2"/>
        <v/>
      </c>
      <c r="G57" s="351" t="str">
        <f t="shared" si="3"/>
        <v/>
      </c>
      <c r="H57" s="639" t="str">
        <f t="shared" si="0"/>
        <v>否</v>
      </c>
      <c r="I57" s="642" t="str">
        <f t="shared" si="1"/>
        <v>项</v>
      </c>
    </row>
    <row r="58" ht="34.9" hidden="1" customHeight="1" spans="1:9">
      <c r="A58" s="457">
        <v>2010550</v>
      </c>
      <c r="B58" s="458" t="s">
        <v>147</v>
      </c>
      <c r="C58" s="240">
        <v>0</v>
      </c>
      <c r="D58" s="595">
        <v>0</v>
      </c>
      <c r="E58" s="595">
        <v>0</v>
      </c>
      <c r="F58" s="353" t="str">
        <f t="shared" si="2"/>
        <v/>
      </c>
      <c r="G58" s="351" t="str">
        <f t="shared" si="3"/>
        <v/>
      </c>
      <c r="H58" s="639" t="str">
        <f t="shared" si="0"/>
        <v>否</v>
      </c>
      <c r="I58" s="642" t="str">
        <f t="shared" si="1"/>
        <v>项</v>
      </c>
    </row>
    <row r="59" ht="34.9" hidden="1" customHeight="1" spans="1:9">
      <c r="A59" s="457">
        <v>2010599</v>
      </c>
      <c r="B59" s="458" t="s">
        <v>174</v>
      </c>
      <c r="C59" s="240">
        <v>0</v>
      </c>
      <c r="D59" s="595">
        <v>0</v>
      </c>
      <c r="E59" s="595">
        <v>0</v>
      </c>
      <c r="F59" s="353" t="str">
        <f t="shared" si="2"/>
        <v/>
      </c>
      <c r="G59" s="351" t="str">
        <f t="shared" si="3"/>
        <v/>
      </c>
      <c r="H59" s="639" t="str">
        <f t="shared" si="0"/>
        <v>否</v>
      </c>
      <c r="I59" s="642" t="str">
        <f t="shared" si="1"/>
        <v>项</v>
      </c>
    </row>
    <row r="60" ht="34.9" customHeight="1" spans="1:9">
      <c r="A60" s="457">
        <v>20106</v>
      </c>
      <c r="B60" s="458" t="s">
        <v>175</v>
      </c>
      <c r="C60" s="595">
        <f>SUM(C61:C70)</f>
        <v>1326</v>
      </c>
      <c r="D60" s="595">
        <f>SUM(D61:D70)</f>
        <v>1182</v>
      </c>
      <c r="E60" s="595">
        <f>SUM(E61:E70)</f>
        <v>1020</v>
      </c>
      <c r="F60" s="353">
        <f t="shared" si="2"/>
        <v>-0.231</v>
      </c>
      <c r="G60" s="353">
        <f t="shared" si="3"/>
        <v>0.863</v>
      </c>
      <c r="H60" s="639" t="str">
        <f t="shared" si="0"/>
        <v>是</v>
      </c>
      <c r="I60" s="642" t="str">
        <f t="shared" si="1"/>
        <v>款</v>
      </c>
    </row>
    <row r="61" ht="34.9" customHeight="1" spans="1:9">
      <c r="A61" s="457">
        <v>2010601</v>
      </c>
      <c r="B61" s="458" t="s">
        <v>138</v>
      </c>
      <c r="C61" s="240">
        <v>922</v>
      </c>
      <c r="D61" s="595">
        <v>1022</v>
      </c>
      <c r="E61" s="595">
        <v>960</v>
      </c>
      <c r="F61" s="353">
        <f t="shared" si="2"/>
        <v>0.041</v>
      </c>
      <c r="G61" s="353">
        <f t="shared" si="3"/>
        <v>0.939</v>
      </c>
      <c r="H61" s="639" t="str">
        <f t="shared" si="0"/>
        <v>是</v>
      </c>
      <c r="I61" s="642" t="str">
        <f t="shared" si="1"/>
        <v>项</v>
      </c>
    </row>
    <row r="62" ht="34.9" customHeight="1" spans="1:9">
      <c r="A62" s="457">
        <v>2010602</v>
      </c>
      <c r="B62" s="458" t="s">
        <v>139</v>
      </c>
      <c r="C62" s="240">
        <v>3</v>
      </c>
      <c r="D62" s="595">
        <v>0</v>
      </c>
      <c r="E62" s="595">
        <v>0</v>
      </c>
      <c r="F62" s="353">
        <f t="shared" si="2"/>
        <v>-1</v>
      </c>
      <c r="G62" s="353" t="str">
        <f t="shared" si="3"/>
        <v/>
      </c>
      <c r="H62" s="639" t="str">
        <f t="shared" si="0"/>
        <v>是</v>
      </c>
      <c r="I62" s="642" t="str">
        <f t="shared" si="1"/>
        <v>项</v>
      </c>
    </row>
    <row r="63" ht="34.9" hidden="1" customHeight="1" spans="1:9">
      <c r="A63" s="457">
        <v>2010603</v>
      </c>
      <c r="B63" s="458" t="s">
        <v>140</v>
      </c>
      <c r="C63" s="240">
        <v>0</v>
      </c>
      <c r="D63" s="595">
        <v>0</v>
      </c>
      <c r="E63" s="595">
        <v>0</v>
      </c>
      <c r="F63" s="353" t="str">
        <f t="shared" si="2"/>
        <v/>
      </c>
      <c r="G63" s="351" t="str">
        <f t="shared" si="3"/>
        <v/>
      </c>
      <c r="H63" s="639" t="str">
        <f t="shared" si="0"/>
        <v>否</v>
      </c>
      <c r="I63" s="642" t="str">
        <f t="shared" si="1"/>
        <v>项</v>
      </c>
    </row>
    <row r="64" ht="34.9" hidden="1" customHeight="1" spans="1:9">
      <c r="A64" s="457">
        <v>2010604</v>
      </c>
      <c r="B64" s="458" t="s">
        <v>176</v>
      </c>
      <c r="C64" s="240">
        <v>0</v>
      </c>
      <c r="D64" s="595">
        <v>0</v>
      </c>
      <c r="E64" s="595">
        <v>0</v>
      </c>
      <c r="F64" s="353" t="str">
        <f t="shared" si="2"/>
        <v/>
      </c>
      <c r="G64" s="351" t="str">
        <f t="shared" si="3"/>
        <v/>
      </c>
      <c r="H64" s="639" t="str">
        <f t="shared" si="0"/>
        <v>否</v>
      </c>
      <c r="I64" s="642" t="str">
        <f t="shared" si="1"/>
        <v>项</v>
      </c>
    </row>
    <row r="65" ht="34.9" hidden="1" customHeight="1" spans="1:9">
      <c r="A65" s="457">
        <v>2010605</v>
      </c>
      <c r="B65" s="458" t="s">
        <v>177</v>
      </c>
      <c r="C65" s="240">
        <v>0</v>
      </c>
      <c r="D65" s="595">
        <v>0</v>
      </c>
      <c r="E65" s="595">
        <v>0</v>
      </c>
      <c r="F65" s="353" t="str">
        <f t="shared" si="2"/>
        <v/>
      </c>
      <c r="G65" s="351" t="str">
        <f t="shared" si="3"/>
        <v/>
      </c>
      <c r="H65" s="639" t="str">
        <f t="shared" si="0"/>
        <v>否</v>
      </c>
      <c r="I65" s="642" t="str">
        <f t="shared" si="1"/>
        <v>项</v>
      </c>
    </row>
    <row r="66" ht="34.9" hidden="1" customHeight="1" spans="1:9">
      <c r="A66" s="457">
        <v>2010606</v>
      </c>
      <c r="B66" s="458" t="s">
        <v>178</v>
      </c>
      <c r="C66" s="240">
        <v>0</v>
      </c>
      <c r="D66" s="595">
        <v>0</v>
      </c>
      <c r="E66" s="595">
        <v>0</v>
      </c>
      <c r="F66" s="353" t="str">
        <f t="shared" si="2"/>
        <v/>
      </c>
      <c r="G66" s="351" t="str">
        <f t="shared" si="3"/>
        <v/>
      </c>
      <c r="H66" s="639" t="str">
        <f t="shared" si="0"/>
        <v>否</v>
      </c>
      <c r="I66" s="642" t="str">
        <f t="shared" si="1"/>
        <v>项</v>
      </c>
    </row>
    <row r="67" ht="34.9" customHeight="1" spans="1:9">
      <c r="A67" s="457">
        <v>2010607</v>
      </c>
      <c r="B67" s="458" t="s">
        <v>179</v>
      </c>
      <c r="C67" s="240">
        <v>50</v>
      </c>
      <c r="D67" s="595">
        <v>60</v>
      </c>
      <c r="E67" s="595">
        <v>35</v>
      </c>
      <c r="F67" s="353">
        <f t="shared" si="2"/>
        <v>-0.3</v>
      </c>
      <c r="G67" s="353">
        <f t="shared" si="3"/>
        <v>0.583</v>
      </c>
      <c r="H67" s="639" t="str">
        <f t="shared" si="0"/>
        <v>是</v>
      </c>
      <c r="I67" s="642" t="str">
        <f t="shared" si="1"/>
        <v>项</v>
      </c>
    </row>
    <row r="68" ht="34.9" hidden="1" customHeight="1" spans="1:9">
      <c r="A68" s="457">
        <v>2010608</v>
      </c>
      <c r="B68" s="458" t="s">
        <v>180</v>
      </c>
      <c r="C68" s="240">
        <v>0</v>
      </c>
      <c r="D68" s="595">
        <v>0</v>
      </c>
      <c r="E68" s="595">
        <v>0</v>
      </c>
      <c r="F68" s="353" t="str">
        <f t="shared" si="2"/>
        <v/>
      </c>
      <c r="G68" s="351" t="str">
        <f t="shared" si="3"/>
        <v/>
      </c>
      <c r="H68" s="639" t="str">
        <f t="shared" si="0"/>
        <v>否</v>
      </c>
      <c r="I68" s="642" t="str">
        <f t="shared" si="1"/>
        <v>项</v>
      </c>
    </row>
    <row r="69" ht="34.9" hidden="1" customHeight="1" spans="1:9">
      <c r="A69" s="457">
        <v>2010650</v>
      </c>
      <c r="B69" s="458" t="s">
        <v>147</v>
      </c>
      <c r="C69" s="240">
        <v>0</v>
      </c>
      <c r="D69" s="595">
        <v>0</v>
      </c>
      <c r="E69" s="595">
        <v>0</v>
      </c>
      <c r="F69" s="353" t="str">
        <f t="shared" si="2"/>
        <v/>
      </c>
      <c r="G69" s="351" t="str">
        <f t="shared" si="3"/>
        <v/>
      </c>
      <c r="H69" s="639" t="str">
        <f t="shared" ref="H69:H81" si="4">IF(LEN(A69)=3,"是",IF(B69&lt;&gt;"",IF(SUM(C69:E69)&lt;&gt;0,"是","否"),"是"))</f>
        <v>否</v>
      </c>
      <c r="I69" s="642" t="str">
        <f t="shared" ref="I69:I81" si="5">IF(LEN(A69)=3,"类",IF(LEN(A69)=5,"款","项"))</f>
        <v>项</v>
      </c>
    </row>
    <row r="70" ht="34.9" customHeight="1" spans="1:9">
      <c r="A70" s="457">
        <v>2010699</v>
      </c>
      <c r="B70" s="458" t="s">
        <v>181</v>
      </c>
      <c r="C70" s="240">
        <v>351</v>
      </c>
      <c r="D70" s="595">
        <v>100</v>
      </c>
      <c r="E70" s="595">
        <v>25</v>
      </c>
      <c r="F70" s="353">
        <f t="shared" ref="F70:F133" si="6">IF(C70&lt;&gt;0,E70/C70-1,"")</f>
        <v>-0.929</v>
      </c>
      <c r="G70" s="353">
        <f t="shared" ref="G70:G133" si="7">IF(D70&lt;&gt;0,E70/D70,"")</f>
        <v>0.25</v>
      </c>
      <c r="H70" s="639" t="str">
        <f t="shared" si="4"/>
        <v>是</v>
      </c>
      <c r="I70" s="642" t="str">
        <f t="shared" si="5"/>
        <v>项</v>
      </c>
    </row>
    <row r="71" ht="34.9" customHeight="1" spans="1:9">
      <c r="A71" s="457">
        <v>20107</v>
      </c>
      <c r="B71" s="458" t="s">
        <v>182</v>
      </c>
      <c r="C71" s="595">
        <f>SUM(C72:C83)</f>
        <v>300</v>
      </c>
      <c r="D71" s="595">
        <f>SUM(D72:D83)</f>
        <v>210</v>
      </c>
      <c r="E71" s="595">
        <f>SUM(E72:E83)</f>
        <v>180</v>
      </c>
      <c r="F71" s="353">
        <f t="shared" si="6"/>
        <v>-0.4</v>
      </c>
      <c r="G71" s="353">
        <f t="shared" si="7"/>
        <v>0.857</v>
      </c>
      <c r="H71" s="639" t="str">
        <f t="shared" si="4"/>
        <v>是</v>
      </c>
      <c r="I71" s="642" t="str">
        <f t="shared" si="5"/>
        <v>款</v>
      </c>
    </row>
    <row r="72" ht="34.9" customHeight="1" spans="1:9">
      <c r="A72" s="457">
        <v>2010701</v>
      </c>
      <c r="B72" s="458" t="s">
        <v>138</v>
      </c>
      <c r="C72" s="240">
        <v>100</v>
      </c>
      <c r="D72" s="595">
        <v>210</v>
      </c>
      <c r="E72" s="595">
        <v>180</v>
      </c>
      <c r="F72" s="353">
        <f t="shared" si="6"/>
        <v>0.8</v>
      </c>
      <c r="G72" s="353">
        <f t="shared" si="7"/>
        <v>0.857</v>
      </c>
      <c r="H72" s="639" t="str">
        <f t="shared" si="4"/>
        <v>是</v>
      </c>
      <c r="I72" s="642" t="str">
        <f t="shared" si="5"/>
        <v>项</v>
      </c>
    </row>
    <row r="73" ht="34.9" hidden="1" customHeight="1" spans="1:9">
      <c r="A73" s="457">
        <v>2010702</v>
      </c>
      <c r="B73" s="458" t="s">
        <v>139</v>
      </c>
      <c r="C73" s="240">
        <v>0</v>
      </c>
      <c r="D73" s="595">
        <v>0</v>
      </c>
      <c r="E73" s="595">
        <v>0</v>
      </c>
      <c r="F73" s="353" t="str">
        <f t="shared" si="6"/>
        <v/>
      </c>
      <c r="G73" s="351" t="str">
        <f t="shared" si="7"/>
        <v/>
      </c>
      <c r="H73" s="639" t="str">
        <f t="shared" si="4"/>
        <v>否</v>
      </c>
      <c r="I73" s="642" t="str">
        <f t="shared" si="5"/>
        <v>项</v>
      </c>
    </row>
    <row r="74" ht="34.9" hidden="1" customHeight="1" spans="1:9">
      <c r="A74" s="457">
        <v>2010703</v>
      </c>
      <c r="B74" s="458" t="s">
        <v>140</v>
      </c>
      <c r="C74" s="240">
        <v>0</v>
      </c>
      <c r="D74" s="595">
        <v>0</v>
      </c>
      <c r="E74" s="595">
        <v>0</v>
      </c>
      <c r="F74" s="353" t="str">
        <f t="shared" si="6"/>
        <v/>
      </c>
      <c r="G74" s="351" t="str">
        <f t="shared" si="7"/>
        <v/>
      </c>
      <c r="H74" s="639" t="str">
        <f t="shared" si="4"/>
        <v>否</v>
      </c>
      <c r="I74" s="642" t="str">
        <f t="shared" si="5"/>
        <v>项</v>
      </c>
    </row>
    <row r="75" ht="34.9" hidden="1" customHeight="1" spans="1:9">
      <c r="A75" s="457">
        <v>2010704</v>
      </c>
      <c r="B75" s="458" t="s">
        <v>183</v>
      </c>
      <c r="C75" s="240">
        <v>0</v>
      </c>
      <c r="D75" s="595">
        <v>0</v>
      </c>
      <c r="E75" s="595"/>
      <c r="F75" s="353" t="str">
        <f t="shared" si="6"/>
        <v/>
      </c>
      <c r="G75" s="351" t="str">
        <f t="shared" si="7"/>
        <v/>
      </c>
      <c r="H75" s="639" t="str">
        <f t="shared" si="4"/>
        <v>否</v>
      </c>
      <c r="I75" s="642" t="str">
        <f t="shared" si="5"/>
        <v>项</v>
      </c>
    </row>
    <row r="76" ht="34.9" hidden="1" customHeight="1" spans="1:9">
      <c r="A76" s="457">
        <v>2010705</v>
      </c>
      <c r="B76" s="458" t="s">
        <v>184</v>
      </c>
      <c r="C76" s="240">
        <v>0</v>
      </c>
      <c r="D76" s="595">
        <v>0</v>
      </c>
      <c r="E76" s="595"/>
      <c r="F76" s="353" t="str">
        <f t="shared" si="6"/>
        <v/>
      </c>
      <c r="G76" s="351" t="str">
        <f t="shared" si="7"/>
        <v/>
      </c>
      <c r="H76" s="639" t="str">
        <f t="shared" si="4"/>
        <v>否</v>
      </c>
      <c r="I76" s="642" t="str">
        <f t="shared" si="5"/>
        <v>项</v>
      </c>
    </row>
    <row r="77" ht="34.9" hidden="1" customHeight="1" spans="1:9">
      <c r="A77" s="457">
        <v>2010706</v>
      </c>
      <c r="B77" s="458" t="s">
        <v>185</v>
      </c>
      <c r="C77" s="240">
        <v>0</v>
      </c>
      <c r="D77" s="595">
        <v>0</v>
      </c>
      <c r="E77" s="595"/>
      <c r="F77" s="353" t="str">
        <f t="shared" si="6"/>
        <v/>
      </c>
      <c r="G77" s="351" t="str">
        <f t="shared" si="7"/>
        <v/>
      </c>
      <c r="H77" s="639" t="str">
        <f t="shared" si="4"/>
        <v>否</v>
      </c>
      <c r="I77" s="642" t="str">
        <f t="shared" si="5"/>
        <v>项</v>
      </c>
    </row>
    <row r="78" ht="34.9" hidden="1" customHeight="1" spans="1:9">
      <c r="A78" s="457">
        <v>2010707</v>
      </c>
      <c r="B78" s="458" t="s">
        <v>186</v>
      </c>
      <c r="C78" s="240">
        <v>0</v>
      </c>
      <c r="D78" s="595">
        <v>0</v>
      </c>
      <c r="E78" s="595"/>
      <c r="F78" s="353" t="str">
        <f t="shared" si="6"/>
        <v/>
      </c>
      <c r="G78" s="351" t="str">
        <f t="shared" si="7"/>
        <v/>
      </c>
      <c r="H78" s="639" t="str">
        <f t="shared" si="4"/>
        <v>否</v>
      </c>
      <c r="I78" s="642" t="str">
        <f t="shared" si="5"/>
        <v>项</v>
      </c>
    </row>
    <row r="79" ht="34.9" hidden="1" customHeight="1" spans="1:9">
      <c r="A79" s="457">
        <v>2010708</v>
      </c>
      <c r="B79" s="458" t="s">
        <v>187</v>
      </c>
      <c r="C79" s="240">
        <v>0</v>
      </c>
      <c r="D79" s="595">
        <v>0</v>
      </c>
      <c r="E79" s="595"/>
      <c r="F79" s="353" t="str">
        <f t="shared" si="6"/>
        <v/>
      </c>
      <c r="G79" s="351" t="str">
        <f t="shared" si="7"/>
        <v/>
      </c>
      <c r="H79" s="639" t="str">
        <f t="shared" si="4"/>
        <v>否</v>
      </c>
      <c r="I79" s="642" t="str">
        <f t="shared" si="5"/>
        <v>项</v>
      </c>
    </row>
    <row r="80" ht="34.9" hidden="1" customHeight="1" spans="1:9">
      <c r="A80" s="457">
        <v>2010709</v>
      </c>
      <c r="B80" s="458" t="s">
        <v>179</v>
      </c>
      <c r="C80" s="240">
        <v>0</v>
      </c>
      <c r="D80" s="595">
        <v>0</v>
      </c>
      <c r="E80" s="595">
        <v>0</v>
      </c>
      <c r="F80" s="353" t="str">
        <f t="shared" si="6"/>
        <v/>
      </c>
      <c r="G80" s="351" t="str">
        <f t="shared" si="7"/>
        <v/>
      </c>
      <c r="H80" s="639" t="str">
        <f t="shared" si="4"/>
        <v>否</v>
      </c>
      <c r="I80" s="642" t="str">
        <f t="shared" si="5"/>
        <v>项</v>
      </c>
    </row>
    <row r="81" ht="34.9" hidden="1" customHeight="1" spans="1:9">
      <c r="A81" s="457">
        <v>2010710</v>
      </c>
      <c r="B81" s="458" t="s">
        <v>188</v>
      </c>
      <c r="C81" s="240"/>
      <c r="D81" s="595">
        <v>0</v>
      </c>
      <c r="E81" s="595">
        <v>0</v>
      </c>
      <c r="F81" s="353" t="str">
        <f t="shared" si="6"/>
        <v/>
      </c>
      <c r="G81" s="351" t="str">
        <f t="shared" si="7"/>
        <v/>
      </c>
      <c r="H81" s="639" t="str">
        <f t="shared" si="4"/>
        <v>否</v>
      </c>
      <c r="I81" s="642" t="str">
        <f t="shared" si="5"/>
        <v>项</v>
      </c>
    </row>
    <row r="82" ht="34.9" hidden="1" customHeight="1" spans="1:9">
      <c r="A82" s="457">
        <v>2010750</v>
      </c>
      <c r="B82" s="458" t="s">
        <v>147</v>
      </c>
      <c r="C82" s="240">
        <v>0</v>
      </c>
      <c r="D82" s="595">
        <v>0</v>
      </c>
      <c r="E82" s="595">
        <v>0</v>
      </c>
      <c r="F82" s="353" t="str">
        <f t="shared" si="6"/>
        <v/>
      </c>
      <c r="G82" s="351" t="str">
        <f t="shared" si="7"/>
        <v/>
      </c>
      <c r="H82" s="639" t="str">
        <f t="shared" ref="H82:H142" si="8">IF(LEN(A82)=3,"是",IF(B82&lt;&gt;"",IF(SUM(C82:E82)&lt;&gt;0,"是","否"),"是"))</f>
        <v>否</v>
      </c>
      <c r="I82" s="642" t="str">
        <f t="shared" ref="I82:I142" si="9">IF(LEN(A82)=3,"类",IF(LEN(A82)=5,"款","项"))</f>
        <v>项</v>
      </c>
    </row>
    <row r="83" ht="34.9" customHeight="1" spans="1:9">
      <c r="A83" s="457">
        <v>2010799</v>
      </c>
      <c r="B83" s="458" t="s">
        <v>189</v>
      </c>
      <c r="C83" s="240">
        <v>200</v>
      </c>
      <c r="D83" s="595">
        <v>0</v>
      </c>
      <c r="E83" s="595">
        <v>0</v>
      </c>
      <c r="F83" s="353">
        <f t="shared" si="6"/>
        <v>-1</v>
      </c>
      <c r="G83" s="353" t="str">
        <f t="shared" si="7"/>
        <v/>
      </c>
      <c r="H83" s="639" t="str">
        <f t="shared" si="8"/>
        <v>是</v>
      </c>
      <c r="I83" s="642" t="str">
        <f t="shared" si="9"/>
        <v>项</v>
      </c>
    </row>
    <row r="84" ht="34.9" customHeight="1" spans="1:9">
      <c r="A84" s="457">
        <v>20108</v>
      </c>
      <c r="B84" s="458" t="s">
        <v>190</v>
      </c>
      <c r="C84" s="595">
        <f>SUM(C85:C92)</f>
        <v>0</v>
      </c>
      <c r="D84" s="595">
        <f>SUM(D85:D92)</f>
        <v>0</v>
      </c>
      <c r="E84" s="595">
        <f>SUM(E85:E92)</f>
        <v>40</v>
      </c>
      <c r="F84" s="353" t="str">
        <f t="shared" si="6"/>
        <v/>
      </c>
      <c r="G84" s="353" t="str">
        <f t="shared" si="7"/>
        <v/>
      </c>
      <c r="H84" s="639" t="str">
        <f t="shared" si="8"/>
        <v>是</v>
      </c>
      <c r="I84" s="642" t="str">
        <f t="shared" si="9"/>
        <v>款</v>
      </c>
    </row>
    <row r="85" ht="34.9" hidden="1" customHeight="1" spans="1:9">
      <c r="A85" s="457">
        <v>2010801</v>
      </c>
      <c r="B85" s="458" t="s">
        <v>138</v>
      </c>
      <c r="C85" s="240">
        <v>0</v>
      </c>
      <c r="D85" s="595">
        <v>0</v>
      </c>
      <c r="E85" s="595">
        <v>0</v>
      </c>
      <c r="F85" s="353" t="str">
        <f t="shared" si="6"/>
        <v/>
      </c>
      <c r="G85" s="351" t="str">
        <f t="shared" si="7"/>
        <v/>
      </c>
      <c r="H85" s="639" t="str">
        <f t="shared" si="8"/>
        <v>否</v>
      </c>
      <c r="I85" s="642" t="str">
        <f t="shared" si="9"/>
        <v>项</v>
      </c>
    </row>
    <row r="86" ht="34.9" hidden="1" customHeight="1" spans="1:9">
      <c r="A86" s="457">
        <v>2010802</v>
      </c>
      <c r="B86" s="458" t="s">
        <v>139</v>
      </c>
      <c r="C86" s="240">
        <v>0</v>
      </c>
      <c r="D86" s="595">
        <v>0</v>
      </c>
      <c r="E86" s="595">
        <v>0</v>
      </c>
      <c r="F86" s="353" t="str">
        <f t="shared" si="6"/>
        <v/>
      </c>
      <c r="G86" s="351" t="str">
        <f t="shared" si="7"/>
        <v/>
      </c>
      <c r="H86" s="639" t="str">
        <f t="shared" si="8"/>
        <v>否</v>
      </c>
      <c r="I86" s="642" t="str">
        <f t="shared" si="9"/>
        <v>项</v>
      </c>
    </row>
    <row r="87" ht="34.9" hidden="1" customHeight="1" spans="1:9">
      <c r="A87" s="457">
        <v>2010803</v>
      </c>
      <c r="B87" s="458" t="s">
        <v>140</v>
      </c>
      <c r="C87" s="240">
        <v>0</v>
      </c>
      <c r="D87" s="595">
        <v>0</v>
      </c>
      <c r="E87" s="595">
        <v>0</v>
      </c>
      <c r="F87" s="353" t="str">
        <f t="shared" si="6"/>
        <v/>
      </c>
      <c r="G87" s="351" t="str">
        <f t="shared" si="7"/>
        <v/>
      </c>
      <c r="H87" s="639" t="str">
        <f t="shared" si="8"/>
        <v>否</v>
      </c>
      <c r="I87" s="642" t="str">
        <f t="shared" si="9"/>
        <v>项</v>
      </c>
    </row>
    <row r="88" ht="34.9" customHeight="1" spans="1:9">
      <c r="A88" s="457">
        <v>2010804</v>
      </c>
      <c r="B88" s="458" t="s">
        <v>191</v>
      </c>
      <c r="C88" s="240">
        <v>0</v>
      </c>
      <c r="D88" s="595">
        <v>0</v>
      </c>
      <c r="E88" s="595">
        <v>40</v>
      </c>
      <c r="F88" s="353" t="str">
        <f t="shared" si="6"/>
        <v/>
      </c>
      <c r="G88" s="353" t="str">
        <f t="shared" si="7"/>
        <v/>
      </c>
      <c r="H88" s="639" t="str">
        <f t="shared" si="8"/>
        <v>是</v>
      </c>
      <c r="I88" s="642" t="str">
        <f t="shared" si="9"/>
        <v>项</v>
      </c>
    </row>
    <row r="89" ht="34.9" hidden="1" customHeight="1" spans="1:9">
      <c r="A89" s="457">
        <v>2010805</v>
      </c>
      <c r="B89" s="458" t="s">
        <v>192</v>
      </c>
      <c r="C89" s="240">
        <v>0</v>
      </c>
      <c r="D89" s="595">
        <v>0</v>
      </c>
      <c r="E89" s="595">
        <v>0</v>
      </c>
      <c r="F89" s="353" t="str">
        <f t="shared" si="6"/>
        <v/>
      </c>
      <c r="G89" s="351" t="str">
        <f t="shared" si="7"/>
        <v/>
      </c>
      <c r="H89" s="639" t="str">
        <f t="shared" si="8"/>
        <v>否</v>
      </c>
      <c r="I89" s="642" t="str">
        <f t="shared" si="9"/>
        <v>项</v>
      </c>
    </row>
    <row r="90" ht="34.9" hidden="1" customHeight="1" spans="1:9">
      <c r="A90" s="457">
        <v>2010806</v>
      </c>
      <c r="B90" s="458" t="s">
        <v>179</v>
      </c>
      <c r="C90" s="240">
        <v>0</v>
      </c>
      <c r="D90" s="595">
        <v>0</v>
      </c>
      <c r="E90" s="595">
        <v>0</v>
      </c>
      <c r="F90" s="353" t="str">
        <f t="shared" si="6"/>
        <v/>
      </c>
      <c r="G90" s="351" t="str">
        <f t="shared" si="7"/>
        <v/>
      </c>
      <c r="H90" s="639" t="str">
        <f t="shared" si="8"/>
        <v>否</v>
      </c>
      <c r="I90" s="642" t="str">
        <f t="shared" si="9"/>
        <v>项</v>
      </c>
    </row>
    <row r="91" ht="34.9" hidden="1" customHeight="1" spans="1:9">
      <c r="A91" s="457">
        <v>2010850</v>
      </c>
      <c r="B91" s="458" t="s">
        <v>147</v>
      </c>
      <c r="C91" s="240">
        <v>0</v>
      </c>
      <c r="D91" s="595">
        <v>0</v>
      </c>
      <c r="E91" s="595">
        <v>0</v>
      </c>
      <c r="F91" s="353" t="str">
        <f t="shared" si="6"/>
        <v/>
      </c>
      <c r="G91" s="351" t="str">
        <f t="shared" si="7"/>
        <v/>
      </c>
      <c r="H91" s="639" t="str">
        <f t="shared" si="8"/>
        <v>否</v>
      </c>
      <c r="I91" s="642" t="str">
        <f t="shared" si="9"/>
        <v>项</v>
      </c>
    </row>
    <row r="92" ht="34.9" hidden="1" customHeight="1" spans="1:9">
      <c r="A92" s="457">
        <v>2010899</v>
      </c>
      <c r="B92" s="458" t="s">
        <v>193</v>
      </c>
      <c r="C92" s="240">
        <v>0</v>
      </c>
      <c r="D92" s="595">
        <v>0</v>
      </c>
      <c r="E92" s="595">
        <v>0</v>
      </c>
      <c r="F92" s="353" t="str">
        <f t="shared" si="6"/>
        <v/>
      </c>
      <c r="G92" s="351" t="str">
        <f t="shared" si="7"/>
        <v/>
      </c>
      <c r="H92" s="639" t="str">
        <f t="shared" si="8"/>
        <v>否</v>
      </c>
      <c r="I92" s="642" t="str">
        <f t="shared" si="9"/>
        <v>项</v>
      </c>
    </row>
    <row r="93" ht="34.9" hidden="1" customHeight="1" spans="1:9">
      <c r="A93" s="457">
        <v>20109</v>
      </c>
      <c r="B93" s="458" t="s">
        <v>194</v>
      </c>
      <c r="C93" s="595">
        <f>SUM(C94:C105)</f>
        <v>0</v>
      </c>
      <c r="D93" s="595">
        <f>SUM(D94:D105)</f>
        <v>0</v>
      </c>
      <c r="E93" s="595">
        <f>SUM(E94:E105)</f>
        <v>0</v>
      </c>
      <c r="F93" s="353" t="str">
        <f t="shared" si="6"/>
        <v/>
      </c>
      <c r="G93" s="351" t="str">
        <f t="shared" si="7"/>
        <v/>
      </c>
      <c r="H93" s="639" t="str">
        <f t="shared" si="8"/>
        <v>否</v>
      </c>
      <c r="I93" s="642" t="str">
        <f t="shared" si="9"/>
        <v>款</v>
      </c>
    </row>
    <row r="94" ht="34.9" hidden="1" customHeight="1" spans="1:9">
      <c r="A94" s="457">
        <v>2010901</v>
      </c>
      <c r="B94" s="458" t="s">
        <v>138</v>
      </c>
      <c r="C94" s="240">
        <v>0</v>
      </c>
      <c r="D94" s="595">
        <v>0</v>
      </c>
      <c r="E94" s="595">
        <v>0</v>
      </c>
      <c r="F94" s="353" t="str">
        <f t="shared" si="6"/>
        <v/>
      </c>
      <c r="G94" s="351" t="str">
        <f t="shared" si="7"/>
        <v/>
      </c>
      <c r="H94" s="639" t="str">
        <f t="shared" si="8"/>
        <v>否</v>
      </c>
      <c r="I94" s="642" t="str">
        <f t="shared" si="9"/>
        <v>项</v>
      </c>
    </row>
    <row r="95" ht="34.9" hidden="1" customHeight="1" spans="1:9">
      <c r="A95" s="457">
        <v>2010902</v>
      </c>
      <c r="B95" s="458" t="s">
        <v>139</v>
      </c>
      <c r="C95" s="240">
        <v>0</v>
      </c>
      <c r="D95" s="595">
        <v>0</v>
      </c>
      <c r="E95" s="595">
        <v>0</v>
      </c>
      <c r="F95" s="353" t="str">
        <f t="shared" si="6"/>
        <v/>
      </c>
      <c r="G95" s="351" t="str">
        <f t="shared" si="7"/>
        <v/>
      </c>
      <c r="H95" s="639" t="str">
        <f t="shared" si="8"/>
        <v>否</v>
      </c>
      <c r="I95" s="642" t="str">
        <f t="shared" si="9"/>
        <v>项</v>
      </c>
    </row>
    <row r="96" ht="34.9" hidden="1" customHeight="1" spans="1:9">
      <c r="A96" s="457">
        <v>2010903</v>
      </c>
      <c r="B96" s="458" t="s">
        <v>140</v>
      </c>
      <c r="C96" s="240">
        <v>0</v>
      </c>
      <c r="D96" s="595">
        <v>0</v>
      </c>
      <c r="E96" s="595">
        <v>0</v>
      </c>
      <c r="F96" s="353" t="str">
        <f t="shared" si="6"/>
        <v/>
      </c>
      <c r="G96" s="351" t="str">
        <f t="shared" si="7"/>
        <v/>
      </c>
      <c r="H96" s="639" t="str">
        <f t="shared" si="8"/>
        <v>否</v>
      </c>
      <c r="I96" s="642" t="str">
        <f t="shared" si="9"/>
        <v>项</v>
      </c>
    </row>
    <row r="97" ht="34.9" hidden="1" customHeight="1" spans="1:9">
      <c r="A97" s="457">
        <v>2010905</v>
      </c>
      <c r="B97" s="459" t="s">
        <v>195</v>
      </c>
      <c r="C97" s="240">
        <v>0</v>
      </c>
      <c r="D97" s="595">
        <v>0</v>
      </c>
      <c r="E97" s="595">
        <v>0</v>
      </c>
      <c r="F97" s="353" t="str">
        <f t="shared" si="6"/>
        <v/>
      </c>
      <c r="G97" s="351" t="str">
        <f t="shared" si="7"/>
        <v/>
      </c>
      <c r="H97" s="639" t="str">
        <f t="shared" si="8"/>
        <v>否</v>
      </c>
      <c r="I97" s="642" t="str">
        <f t="shared" si="9"/>
        <v>项</v>
      </c>
    </row>
    <row r="98" s="488" customFormat="1" ht="34.9" hidden="1" customHeight="1" spans="1:9">
      <c r="A98" s="457">
        <v>2010907</v>
      </c>
      <c r="B98" s="458" t="s">
        <v>196</v>
      </c>
      <c r="C98" s="240">
        <v>0</v>
      </c>
      <c r="D98" s="595">
        <v>0</v>
      </c>
      <c r="E98" s="595">
        <v>0</v>
      </c>
      <c r="F98" s="353" t="str">
        <f t="shared" si="6"/>
        <v/>
      </c>
      <c r="G98" s="351" t="str">
        <f t="shared" si="7"/>
        <v/>
      </c>
      <c r="H98" s="639" t="str">
        <f t="shared" si="8"/>
        <v>否</v>
      </c>
      <c r="I98" s="642" t="str">
        <f t="shared" si="9"/>
        <v>项</v>
      </c>
    </row>
    <row r="99" s="488" customFormat="1" ht="34.9" hidden="1" customHeight="1" spans="1:9">
      <c r="A99" s="457">
        <v>2010908</v>
      </c>
      <c r="B99" s="458" t="s">
        <v>179</v>
      </c>
      <c r="C99" s="240">
        <v>0</v>
      </c>
      <c r="D99" s="595">
        <v>0</v>
      </c>
      <c r="E99" s="595">
        <v>0</v>
      </c>
      <c r="F99" s="353" t="str">
        <f t="shared" si="6"/>
        <v/>
      </c>
      <c r="G99" s="351" t="str">
        <f t="shared" si="7"/>
        <v/>
      </c>
      <c r="H99" s="639" t="str">
        <f t="shared" si="8"/>
        <v>否</v>
      </c>
      <c r="I99" s="642" t="str">
        <f t="shared" si="9"/>
        <v>项</v>
      </c>
    </row>
    <row r="100" ht="34.9" hidden="1" customHeight="1" spans="1:9">
      <c r="A100" s="457">
        <v>2010909</v>
      </c>
      <c r="B100" s="458" t="s">
        <v>197</v>
      </c>
      <c r="C100" s="240">
        <v>0</v>
      </c>
      <c r="D100" s="595">
        <v>0</v>
      </c>
      <c r="E100" s="595">
        <v>0</v>
      </c>
      <c r="F100" s="353" t="str">
        <f t="shared" si="6"/>
        <v/>
      </c>
      <c r="G100" s="351" t="str">
        <f t="shared" si="7"/>
        <v/>
      </c>
      <c r="H100" s="639" t="str">
        <f t="shared" si="8"/>
        <v>否</v>
      </c>
      <c r="I100" s="642" t="str">
        <f t="shared" si="9"/>
        <v>项</v>
      </c>
    </row>
    <row r="101" ht="34.9" hidden="1" customHeight="1" spans="1:9">
      <c r="A101" s="457">
        <v>2010910</v>
      </c>
      <c r="B101" s="459" t="s">
        <v>198</v>
      </c>
      <c r="C101" s="240">
        <v>0</v>
      </c>
      <c r="D101" s="595">
        <v>0</v>
      </c>
      <c r="E101" s="595">
        <v>0</v>
      </c>
      <c r="F101" s="353" t="str">
        <f t="shared" si="6"/>
        <v/>
      </c>
      <c r="G101" s="351" t="str">
        <f t="shared" si="7"/>
        <v/>
      </c>
      <c r="H101" s="639" t="str">
        <f t="shared" si="8"/>
        <v>否</v>
      </c>
      <c r="I101" s="642" t="str">
        <f t="shared" si="9"/>
        <v>项</v>
      </c>
    </row>
    <row r="102" ht="34.9" hidden="1" customHeight="1" spans="1:9">
      <c r="A102" s="457">
        <v>2010911</v>
      </c>
      <c r="B102" s="458" t="s">
        <v>199</v>
      </c>
      <c r="C102" s="240">
        <v>0</v>
      </c>
      <c r="D102" s="595">
        <v>0</v>
      </c>
      <c r="E102" s="595">
        <v>0</v>
      </c>
      <c r="F102" s="353" t="str">
        <f t="shared" si="6"/>
        <v/>
      </c>
      <c r="G102" s="351" t="str">
        <f t="shared" si="7"/>
        <v/>
      </c>
      <c r="H102" s="639" t="str">
        <f t="shared" si="8"/>
        <v>否</v>
      </c>
      <c r="I102" s="642" t="str">
        <f t="shared" si="9"/>
        <v>项</v>
      </c>
    </row>
    <row r="103" s="488" customFormat="1" ht="34.9" hidden="1" customHeight="1" spans="1:9">
      <c r="A103" s="457">
        <v>2010912</v>
      </c>
      <c r="B103" s="458" t="s">
        <v>200</v>
      </c>
      <c r="C103" s="240">
        <v>0</v>
      </c>
      <c r="D103" s="595">
        <v>0</v>
      </c>
      <c r="E103" s="595">
        <v>0</v>
      </c>
      <c r="F103" s="353" t="str">
        <f t="shared" si="6"/>
        <v/>
      </c>
      <c r="G103" s="351" t="str">
        <f t="shared" si="7"/>
        <v/>
      </c>
      <c r="H103" s="639" t="str">
        <f t="shared" si="8"/>
        <v>否</v>
      </c>
      <c r="I103" s="642" t="str">
        <f t="shared" si="9"/>
        <v>项</v>
      </c>
    </row>
    <row r="104" ht="34.9" hidden="1" customHeight="1" spans="1:9">
      <c r="A104" s="457">
        <v>2010950</v>
      </c>
      <c r="B104" s="458" t="s">
        <v>147</v>
      </c>
      <c r="C104" s="240">
        <v>0</v>
      </c>
      <c r="D104" s="595">
        <v>0</v>
      </c>
      <c r="E104" s="595">
        <v>0</v>
      </c>
      <c r="F104" s="353" t="str">
        <f t="shared" si="6"/>
        <v/>
      </c>
      <c r="G104" s="351" t="str">
        <f t="shared" si="7"/>
        <v/>
      </c>
      <c r="H104" s="639" t="str">
        <f t="shared" si="8"/>
        <v>否</v>
      </c>
      <c r="I104" s="642" t="str">
        <f t="shared" si="9"/>
        <v>项</v>
      </c>
    </row>
    <row r="105" ht="34.9" hidden="1" customHeight="1" spans="1:9">
      <c r="A105" s="457">
        <v>2010999</v>
      </c>
      <c r="B105" s="458" t="s">
        <v>201</v>
      </c>
      <c r="C105" s="240">
        <v>0</v>
      </c>
      <c r="D105" s="595">
        <v>0</v>
      </c>
      <c r="E105" s="595">
        <v>0</v>
      </c>
      <c r="F105" s="353" t="str">
        <f t="shared" si="6"/>
        <v/>
      </c>
      <c r="G105" s="351" t="str">
        <f t="shared" si="7"/>
        <v/>
      </c>
      <c r="H105" s="639" t="str">
        <f t="shared" si="8"/>
        <v>否</v>
      </c>
      <c r="I105" s="642" t="str">
        <f t="shared" si="9"/>
        <v>项</v>
      </c>
    </row>
    <row r="106" ht="34.9" customHeight="1" spans="1:9">
      <c r="A106" s="457">
        <v>20110</v>
      </c>
      <c r="B106" s="458" t="s">
        <v>202</v>
      </c>
      <c r="C106" s="595">
        <f>SUM(C107:C115)</f>
        <v>102</v>
      </c>
      <c r="D106" s="595">
        <f>SUM(D107:D115)</f>
        <v>0</v>
      </c>
      <c r="E106" s="595">
        <f>SUM(E107:E115)</f>
        <v>0</v>
      </c>
      <c r="F106" s="353">
        <f t="shared" si="6"/>
        <v>-1</v>
      </c>
      <c r="G106" s="353" t="str">
        <f t="shared" si="7"/>
        <v/>
      </c>
      <c r="H106" s="639" t="str">
        <f t="shared" si="8"/>
        <v>是</v>
      </c>
      <c r="I106" s="642" t="str">
        <f t="shared" si="9"/>
        <v>款</v>
      </c>
    </row>
    <row r="107" ht="34.9" customHeight="1" spans="1:9">
      <c r="A107" s="457">
        <v>2011001</v>
      </c>
      <c r="B107" s="458" t="s">
        <v>203</v>
      </c>
      <c r="C107" s="240">
        <v>96</v>
      </c>
      <c r="D107" s="595">
        <v>0</v>
      </c>
      <c r="E107" s="595"/>
      <c r="F107" s="353">
        <f t="shared" si="6"/>
        <v>-1</v>
      </c>
      <c r="G107" s="353" t="str">
        <f t="shared" si="7"/>
        <v/>
      </c>
      <c r="H107" s="639" t="str">
        <f t="shared" si="8"/>
        <v>是</v>
      </c>
      <c r="I107" s="642" t="str">
        <f t="shared" si="9"/>
        <v>项</v>
      </c>
    </row>
    <row r="108" ht="34.9" hidden="1" customHeight="1" spans="1:9">
      <c r="A108" s="457">
        <v>2011002</v>
      </c>
      <c r="B108" s="458" t="s">
        <v>204</v>
      </c>
      <c r="C108" s="240">
        <v>0</v>
      </c>
      <c r="D108" s="595">
        <v>0</v>
      </c>
      <c r="E108" s="595"/>
      <c r="F108" s="353" t="str">
        <f t="shared" si="6"/>
        <v/>
      </c>
      <c r="G108" s="351" t="str">
        <f t="shared" si="7"/>
        <v/>
      </c>
      <c r="H108" s="639" t="str">
        <f t="shared" si="8"/>
        <v>否</v>
      </c>
      <c r="I108" s="642" t="str">
        <f t="shared" si="9"/>
        <v>项</v>
      </c>
    </row>
    <row r="109" ht="34.9" hidden="1" customHeight="1" spans="1:9">
      <c r="A109" s="457">
        <v>2011003</v>
      </c>
      <c r="B109" s="458" t="s">
        <v>205</v>
      </c>
      <c r="C109" s="240">
        <v>0</v>
      </c>
      <c r="D109" s="595">
        <v>0</v>
      </c>
      <c r="E109" s="595"/>
      <c r="F109" s="353" t="str">
        <f t="shared" si="6"/>
        <v/>
      </c>
      <c r="G109" s="351" t="str">
        <f t="shared" si="7"/>
        <v/>
      </c>
      <c r="H109" s="639" t="str">
        <f t="shared" si="8"/>
        <v>否</v>
      </c>
      <c r="I109" s="642" t="str">
        <f t="shared" si="9"/>
        <v>项</v>
      </c>
    </row>
    <row r="110" s="488" customFormat="1" ht="34.9" hidden="1" customHeight="1" spans="1:9">
      <c r="A110" s="457">
        <v>2011004</v>
      </c>
      <c r="B110" s="458" t="s">
        <v>206</v>
      </c>
      <c r="C110" s="240">
        <v>0</v>
      </c>
      <c r="D110" s="595">
        <v>0</v>
      </c>
      <c r="E110" s="595"/>
      <c r="F110" s="353" t="str">
        <f t="shared" si="6"/>
        <v/>
      </c>
      <c r="G110" s="351" t="str">
        <f t="shared" si="7"/>
        <v/>
      </c>
      <c r="H110" s="639" t="str">
        <f t="shared" si="8"/>
        <v>否</v>
      </c>
      <c r="I110" s="642" t="str">
        <f t="shared" si="9"/>
        <v>项</v>
      </c>
    </row>
    <row r="111" ht="34.9" hidden="1" customHeight="1" spans="1:9">
      <c r="A111" s="457">
        <v>2011005</v>
      </c>
      <c r="B111" s="458" t="s">
        <v>207</v>
      </c>
      <c r="C111" s="240">
        <v>0</v>
      </c>
      <c r="D111" s="595">
        <v>0</v>
      </c>
      <c r="E111" s="595"/>
      <c r="F111" s="353" t="str">
        <f t="shared" si="6"/>
        <v/>
      </c>
      <c r="G111" s="351" t="str">
        <f t="shared" si="7"/>
        <v/>
      </c>
      <c r="H111" s="639" t="str">
        <f t="shared" si="8"/>
        <v>否</v>
      </c>
      <c r="I111" s="642" t="str">
        <f t="shared" si="9"/>
        <v>项</v>
      </c>
    </row>
    <row r="112" ht="34.9" hidden="1" customHeight="1" spans="1:9">
      <c r="A112" s="457">
        <v>2011007</v>
      </c>
      <c r="B112" s="458" t="s">
        <v>208</v>
      </c>
      <c r="C112" s="240">
        <v>0</v>
      </c>
      <c r="D112" s="595">
        <v>0</v>
      </c>
      <c r="E112" s="595"/>
      <c r="F112" s="353" t="str">
        <f t="shared" si="6"/>
        <v/>
      </c>
      <c r="G112" s="351" t="str">
        <f t="shared" si="7"/>
        <v/>
      </c>
      <c r="H112" s="639" t="str">
        <f t="shared" si="8"/>
        <v>否</v>
      </c>
      <c r="I112" s="642" t="str">
        <f t="shared" si="9"/>
        <v>项</v>
      </c>
    </row>
    <row r="113" ht="34.9" hidden="1" customHeight="1" spans="1:9">
      <c r="A113" s="457">
        <v>2011008</v>
      </c>
      <c r="B113" s="458" t="s">
        <v>209</v>
      </c>
      <c r="C113" s="240">
        <v>0</v>
      </c>
      <c r="D113" s="595">
        <v>0</v>
      </c>
      <c r="E113" s="595"/>
      <c r="F113" s="353" t="str">
        <f t="shared" si="6"/>
        <v/>
      </c>
      <c r="G113" s="351" t="str">
        <f t="shared" si="7"/>
        <v/>
      </c>
      <c r="H113" s="639" t="str">
        <f t="shared" si="8"/>
        <v>否</v>
      </c>
      <c r="I113" s="642" t="str">
        <f t="shared" si="9"/>
        <v>项</v>
      </c>
    </row>
    <row r="114" ht="34.9" hidden="1" customHeight="1" spans="1:9">
      <c r="A114" s="457">
        <v>2011050</v>
      </c>
      <c r="B114" s="458" t="s">
        <v>210</v>
      </c>
      <c r="C114" s="240">
        <v>0</v>
      </c>
      <c r="D114" s="595">
        <v>0</v>
      </c>
      <c r="E114" s="595"/>
      <c r="F114" s="353" t="str">
        <f t="shared" si="6"/>
        <v/>
      </c>
      <c r="G114" s="351" t="str">
        <f t="shared" si="7"/>
        <v/>
      </c>
      <c r="H114" s="639" t="str">
        <f t="shared" si="8"/>
        <v>否</v>
      </c>
      <c r="I114" s="642" t="str">
        <f t="shared" si="9"/>
        <v>项</v>
      </c>
    </row>
    <row r="115" ht="34.9" customHeight="1" spans="1:9">
      <c r="A115" s="457">
        <v>2011099</v>
      </c>
      <c r="B115" s="458" t="s">
        <v>211</v>
      </c>
      <c r="C115" s="240">
        <v>6</v>
      </c>
      <c r="D115" s="595">
        <v>0</v>
      </c>
      <c r="E115" s="595"/>
      <c r="F115" s="353">
        <f t="shared" si="6"/>
        <v>-1</v>
      </c>
      <c r="G115" s="353" t="str">
        <f t="shared" si="7"/>
        <v/>
      </c>
      <c r="H115" s="639" t="str">
        <f t="shared" si="8"/>
        <v>是</v>
      </c>
      <c r="I115" s="642" t="str">
        <f t="shared" si="9"/>
        <v>项</v>
      </c>
    </row>
    <row r="116" ht="34.9" customHeight="1" spans="1:9">
      <c r="A116" s="457">
        <v>20111</v>
      </c>
      <c r="B116" s="458" t="s">
        <v>212</v>
      </c>
      <c r="C116" s="595">
        <f>SUM(C117:C124)</f>
        <v>1276</v>
      </c>
      <c r="D116" s="595">
        <f>SUM(D117:D124)</f>
        <v>1612</v>
      </c>
      <c r="E116" s="595">
        <f>SUM(E117:E124)</f>
        <v>1523</v>
      </c>
      <c r="F116" s="353">
        <f t="shared" si="6"/>
        <v>0.194</v>
      </c>
      <c r="G116" s="353">
        <f t="shared" si="7"/>
        <v>0.945</v>
      </c>
      <c r="H116" s="639" t="str">
        <f t="shared" si="8"/>
        <v>是</v>
      </c>
      <c r="I116" s="642" t="str">
        <f t="shared" si="9"/>
        <v>款</v>
      </c>
    </row>
    <row r="117" ht="34.9" customHeight="1" spans="1:9">
      <c r="A117" s="457">
        <v>2011101</v>
      </c>
      <c r="B117" s="458" t="s">
        <v>138</v>
      </c>
      <c r="C117" s="240">
        <v>1241</v>
      </c>
      <c r="D117" s="595">
        <v>1277</v>
      </c>
      <c r="E117" s="595">
        <v>1363</v>
      </c>
      <c r="F117" s="353">
        <f t="shared" si="6"/>
        <v>0.098</v>
      </c>
      <c r="G117" s="353">
        <f t="shared" si="7"/>
        <v>1.067</v>
      </c>
      <c r="H117" s="639" t="str">
        <f t="shared" si="8"/>
        <v>是</v>
      </c>
      <c r="I117" s="642" t="str">
        <f t="shared" si="9"/>
        <v>项</v>
      </c>
    </row>
    <row r="118" ht="34.9" customHeight="1" spans="1:9">
      <c r="A118" s="457">
        <v>2011102</v>
      </c>
      <c r="B118" s="458" t="s">
        <v>139</v>
      </c>
      <c r="C118" s="240">
        <v>0</v>
      </c>
      <c r="D118" s="595">
        <v>259</v>
      </c>
      <c r="E118" s="595">
        <v>150</v>
      </c>
      <c r="F118" s="353" t="str">
        <f t="shared" si="6"/>
        <v/>
      </c>
      <c r="G118" s="353">
        <f t="shared" si="7"/>
        <v>0.579</v>
      </c>
      <c r="H118" s="639" t="str">
        <f t="shared" si="8"/>
        <v>是</v>
      </c>
      <c r="I118" s="642" t="str">
        <f t="shared" si="9"/>
        <v>项</v>
      </c>
    </row>
    <row r="119" ht="34.9" hidden="1" customHeight="1" spans="1:9">
      <c r="A119" s="457">
        <v>2011103</v>
      </c>
      <c r="B119" s="458" t="s">
        <v>140</v>
      </c>
      <c r="C119" s="240">
        <v>0</v>
      </c>
      <c r="D119" s="595">
        <v>0</v>
      </c>
      <c r="E119" s="595">
        <v>0</v>
      </c>
      <c r="F119" s="353" t="str">
        <f t="shared" si="6"/>
        <v/>
      </c>
      <c r="G119" s="351" t="str">
        <f t="shared" si="7"/>
        <v/>
      </c>
      <c r="H119" s="639" t="str">
        <f t="shared" si="8"/>
        <v>否</v>
      </c>
      <c r="I119" s="642" t="str">
        <f t="shared" si="9"/>
        <v>项</v>
      </c>
    </row>
    <row r="120" ht="34.9" customHeight="1" spans="1:9">
      <c r="A120" s="457">
        <v>2011104</v>
      </c>
      <c r="B120" s="458" t="s">
        <v>213</v>
      </c>
      <c r="C120" s="240">
        <v>10</v>
      </c>
      <c r="D120" s="595">
        <v>0</v>
      </c>
      <c r="E120" s="595">
        <v>0</v>
      </c>
      <c r="F120" s="353">
        <f t="shared" si="6"/>
        <v>-1</v>
      </c>
      <c r="G120" s="353" t="str">
        <f t="shared" si="7"/>
        <v/>
      </c>
      <c r="H120" s="639" t="str">
        <f t="shared" si="8"/>
        <v>是</v>
      </c>
      <c r="I120" s="642" t="str">
        <f t="shared" si="9"/>
        <v>项</v>
      </c>
    </row>
    <row r="121" ht="34.9" hidden="1" customHeight="1" spans="1:9">
      <c r="A121" s="457">
        <v>2011105</v>
      </c>
      <c r="B121" s="458" t="s">
        <v>214</v>
      </c>
      <c r="C121" s="240">
        <v>0</v>
      </c>
      <c r="D121" s="595">
        <v>0</v>
      </c>
      <c r="E121" s="595">
        <v>0</v>
      </c>
      <c r="F121" s="353" t="str">
        <f t="shared" si="6"/>
        <v/>
      </c>
      <c r="G121" s="351" t="str">
        <f t="shared" si="7"/>
        <v/>
      </c>
      <c r="H121" s="639" t="str">
        <f t="shared" si="8"/>
        <v>否</v>
      </c>
      <c r="I121" s="642" t="str">
        <f t="shared" si="9"/>
        <v>项</v>
      </c>
    </row>
    <row r="122" ht="34.9" hidden="1" customHeight="1" spans="1:9">
      <c r="A122" s="457">
        <v>2011106</v>
      </c>
      <c r="B122" s="458" t="s">
        <v>215</v>
      </c>
      <c r="C122" s="240">
        <v>0</v>
      </c>
      <c r="D122" s="595">
        <v>0</v>
      </c>
      <c r="E122" s="595">
        <v>0</v>
      </c>
      <c r="F122" s="353" t="str">
        <f t="shared" si="6"/>
        <v/>
      </c>
      <c r="G122" s="351" t="str">
        <f t="shared" si="7"/>
        <v/>
      </c>
      <c r="H122" s="639" t="str">
        <f t="shared" si="8"/>
        <v>否</v>
      </c>
      <c r="I122" s="642" t="str">
        <f t="shared" si="9"/>
        <v>项</v>
      </c>
    </row>
    <row r="123" ht="34.9" hidden="1" customHeight="1" spans="1:9">
      <c r="A123" s="457">
        <v>2011150</v>
      </c>
      <c r="B123" s="458" t="s">
        <v>147</v>
      </c>
      <c r="C123" s="240">
        <v>0</v>
      </c>
      <c r="D123" s="595">
        <v>0</v>
      </c>
      <c r="E123" s="595">
        <v>0</v>
      </c>
      <c r="F123" s="353" t="str">
        <f t="shared" si="6"/>
        <v/>
      </c>
      <c r="G123" s="351" t="str">
        <f t="shared" si="7"/>
        <v/>
      </c>
      <c r="H123" s="639" t="str">
        <f t="shared" si="8"/>
        <v>否</v>
      </c>
      <c r="I123" s="642" t="str">
        <f t="shared" si="9"/>
        <v>项</v>
      </c>
    </row>
    <row r="124" ht="34.9" customHeight="1" spans="1:9">
      <c r="A124" s="457">
        <v>2011199</v>
      </c>
      <c r="B124" s="459" t="s">
        <v>216</v>
      </c>
      <c r="C124" s="240">
        <v>25</v>
      </c>
      <c r="D124" s="595">
        <v>76</v>
      </c>
      <c r="E124" s="595">
        <v>10</v>
      </c>
      <c r="F124" s="353">
        <f t="shared" si="6"/>
        <v>-0.6</v>
      </c>
      <c r="G124" s="353">
        <f t="shared" si="7"/>
        <v>0.132</v>
      </c>
      <c r="H124" s="639" t="str">
        <f t="shared" si="8"/>
        <v>是</v>
      </c>
      <c r="I124" s="642" t="str">
        <f t="shared" si="9"/>
        <v>项</v>
      </c>
    </row>
    <row r="125" ht="34.9" customHeight="1" spans="1:9">
      <c r="A125" s="457">
        <v>20113</v>
      </c>
      <c r="B125" s="458" t="s">
        <v>217</v>
      </c>
      <c r="C125" s="595">
        <f>SUM(C126:C135)</f>
        <v>542</v>
      </c>
      <c r="D125" s="595">
        <f>SUM(D126:D135)</f>
        <v>579</v>
      </c>
      <c r="E125" s="595">
        <f>SUM(E126:E135)</f>
        <v>529</v>
      </c>
      <c r="F125" s="353">
        <f t="shared" si="6"/>
        <v>-0.024</v>
      </c>
      <c r="G125" s="353">
        <f t="shared" si="7"/>
        <v>0.914</v>
      </c>
      <c r="H125" s="639" t="str">
        <f t="shared" si="8"/>
        <v>是</v>
      </c>
      <c r="I125" s="642" t="str">
        <f t="shared" si="9"/>
        <v>款</v>
      </c>
    </row>
    <row r="126" s="488" customFormat="1" ht="34.9" customHeight="1" spans="1:9">
      <c r="A126" s="457">
        <v>2011301</v>
      </c>
      <c r="B126" s="458" t="s">
        <v>138</v>
      </c>
      <c r="C126" s="240">
        <v>517</v>
      </c>
      <c r="D126" s="595">
        <v>516</v>
      </c>
      <c r="E126" s="595">
        <v>514</v>
      </c>
      <c r="F126" s="353">
        <f t="shared" si="6"/>
        <v>-0.006</v>
      </c>
      <c r="G126" s="353">
        <f t="shared" si="7"/>
        <v>0.996</v>
      </c>
      <c r="H126" s="639" t="str">
        <f t="shared" si="8"/>
        <v>是</v>
      </c>
      <c r="I126" s="642" t="str">
        <f t="shared" si="9"/>
        <v>项</v>
      </c>
    </row>
    <row r="127" ht="34.9" customHeight="1" spans="1:9">
      <c r="A127" s="457">
        <v>2011302</v>
      </c>
      <c r="B127" s="458" t="s">
        <v>139</v>
      </c>
      <c r="C127" s="240">
        <v>5</v>
      </c>
      <c r="D127" s="595">
        <v>51</v>
      </c>
      <c r="E127" s="595">
        <v>3</v>
      </c>
      <c r="F127" s="353">
        <f t="shared" si="6"/>
        <v>-0.4</v>
      </c>
      <c r="G127" s="353">
        <f t="shared" si="7"/>
        <v>0.059</v>
      </c>
      <c r="H127" s="639" t="str">
        <f t="shared" si="8"/>
        <v>是</v>
      </c>
      <c r="I127" s="642" t="str">
        <f t="shared" si="9"/>
        <v>项</v>
      </c>
    </row>
    <row r="128" ht="34.9" hidden="1" customHeight="1" spans="1:9">
      <c r="A128" s="457">
        <v>2011303</v>
      </c>
      <c r="B128" s="458" t="s">
        <v>140</v>
      </c>
      <c r="C128" s="240">
        <v>0</v>
      </c>
      <c r="D128" s="595">
        <v>0</v>
      </c>
      <c r="E128" s="595">
        <v>0</v>
      </c>
      <c r="F128" s="353" t="str">
        <f t="shared" si="6"/>
        <v/>
      </c>
      <c r="G128" s="351" t="str">
        <f t="shared" si="7"/>
        <v/>
      </c>
      <c r="H128" s="639" t="str">
        <f t="shared" si="8"/>
        <v>否</v>
      </c>
      <c r="I128" s="642" t="str">
        <f t="shared" si="9"/>
        <v>项</v>
      </c>
    </row>
    <row r="129" ht="34.9" hidden="1" customHeight="1" spans="1:9">
      <c r="A129" s="457">
        <v>2011304</v>
      </c>
      <c r="B129" s="458" t="s">
        <v>218</v>
      </c>
      <c r="C129" s="240">
        <v>0</v>
      </c>
      <c r="D129" s="595">
        <v>0</v>
      </c>
      <c r="E129" s="595">
        <v>0</v>
      </c>
      <c r="F129" s="353" t="str">
        <f t="shared" si="6"/>
        <v/>
      </c>
      <c r="G129" s="351" t="str">
        <f t="shared" si="7"/>
        <v/>
      </c>
      <c r="H129" s="639" t="str">
        <f t="shared" si="8"/>
        <v>否</v>
      </c>
      <c r="I129" s="642" t="str">
        <f t="shared" si="9"/>
        <v>项</v>
      </c>
    </row>
    <row r="130" ht="34.9" hidden="1" customHeight="1" spans="1:9">
      <c r="A130" s="457">
        <v>2011305</v>
      </c>
      <c r="B130" s="458" t="s">
        <v>219</v>
      </c>
      <c r="C130" s="240">
        <v>0</v>
      </c>
      <c r="D130" s="595">
        <v>0</v>
      </c>
      <c r="E130" s="595">
        <v>0</v>
      </c>
      <c r="F130" s="353" t="str">
        <f t="shared" si="6"/>
        <v/>
      </c>
      <c r="G130" s="351" t="str">
        <f t="shared" si="7"/>
        <v/>
      </c>
      <c r="H130" s="639" t="str">
        <f t="shared" si="8"/>
        <v>否</v>
      </c>
      <c r="I130" s="642" t="str">
        <f t="shared" si="9"/>
        <v>项</v>
      </c>
    </row>
    <row r="131" ht="34.9" hidden="1" customHeight="1" spans="1:9">
      <c r="A131" s="457">
        <v>2011306</v>
      </c>
      <c r="B131" s="458" t="s">
        <v>220</v>
      </c>
      <c r="C131" s="240">
        <v>0</v>
      </c>
      <c r="D131" s="595">
        <v>0</v>
      </c>
      <c r="E131" s="595">
        <v>0</v>
      </c>
      <c r="F131" s="353" t="str">
        <f t="shared" si="6"/>
        <v/>
      </c>
      <c r="G131" s="351" t="str">
        <f t="shared" si="7"/>
        <v/>
      </c>
      <c r="H131" s="639" t="str">
        <f t="shared" si="8"/>
        <v>否</v>
      </c>
      <c r="I131" s="642" t="str">
        <f t="shared" si="9"/>
        <v>项</v>
      </c>
    </row>
    <row r="132" ht="34.9" hidden="1" customHeight="1" spans="1:9">
      <c r="A132" s="457">
        <v>2011307</v>
      </c>
      <c r="B132" s="458" t="s">
        <v>221</v>
      </c>
      <c r="C132" s="240">
        <v>0</v>
      </c>
      <c r="D132" s="595">
        <v>0</v>
      </c>
      <c r="E132" s="595">
        <v>0</v>
      </c>
      <c r="F132" s="353" t="str">
        <f t="shared" si="6"/>
        <v/>
      </c>
      <c r="G132" s="351" t="str">
        <f t="shared" si="7"/>
        <v/>
      </c>
      <c r="H132" s="639" t="str">
        <f t="shared" si="8"/>
        <v>否</v>
      </c>
      <c r="I132" s="642" t="str">
        <f t="shared" si="9"/>
        <v>项</v>
      </c>
    </row>
    <row r="133" ht="34.9" customHeight="1" spans="1:9">
      <c r="A133" s="457">
        <v>2011308</v>
      </c>
      <c r="B133" s="458" t="s">
        <v>222</v>
      </c>
      <c r="C133" s="240">
        <v>20</v>
      </c>
      <c r="D133" s="595">
        <v>12</v>
      </c>
      <c r="E133" s="595">
        <v>12</v>
      </c>
      <c r="F133" s="353">
        <f t="shared" si="6"/>
        <v>-0.4</v>
      </c>
      <c r="G133" s="353">
        <f t="shared" si="7"/>
        <v>1</v>
      </c>
      <c r="H133" s="639" t="str">
        <f t="shared" si="8"/>
        <v>是</v>
      </c>
      <c r="I133" s="642" t="str">
        <f t="shared" si="9"/>
        <v>项</v>
      </c>
    </row>
    <row r="134" ht="34.9" hidden="1" customHeight="1" spans="1:9">
      <c r="A134" s="457">
        <v>2011350</v>
      </c>
      <c r="B134" s="458" t="s">
        <v>147</v>
      </c>
      <c r="C134" s="240">
        <v>0</v>
      </c>
      <c r="D134" s="595">
        <v>0</v>
      </c>
      <c r="E134" s="595">
        <v>0</v>
      </c>
      <c r="F134" s="353" t="str">
        <f t="shared" ref="F134:F197" si="10">IF(C134&lt;&gt;0,E134/C134-1,"")</f>
        <v/>
      </c>
      <c r="G134" s="351" t="str">
        <f t="shared" ref="G134:G197" si="11">IF(D134&lt;&gt;0,E134/D134,"")</f>
        <v/>
      </c>
      <c r="H134" s="639" t="str">
        <f t="shared" si="8"/>
        <v>否</v>
      </c>
      <c r="I134" s="642" t="str">
        <f t="shared" si="9"/>
        <v>项</v>
      </c>
    </row>
    <row r="135" ht="34.9" hidden="1" customHeight="1" spans="1:9">
      <c r="A135" s="457">
        <v>2011399</v>
      </c>
      <c r="B135" s="458" t="s">
        <v>223</v>
      </c>
      <c r="C135" s="240">
        <v>0</v>
      </c>
      <c r="D135" s="595">
        <v>0</v>
      </c>
      <c r="E135" s="595">
        <v>0</v>
      </c>
      <c r="F135" s="353" t="str">
        <f t="shared" si="10"/>
        <v/>
      </c>
      <c r="G135" s="351" t="str">
        <f t="shared" si="11"/>
        <v/>
      </c>
      <c r="H135" s="639" t="str">
        <f t="shared" si="8"/>
        <v>否</v>
      </c>
      <c r="I135" s="642" t="str">
        <f t="shared" si="9"/>
        <v>项</v>
      </c>
    </row>
    <row r="136" ht="34.9" hidden="1" customHeight="1" spans="1:9">
      <c r="A136" s="457">
        <v>20114</v>
      </c>
      <c r="B136" s="458" t="s">
        <v>224</v>
      </c>
      <c r="C136" s="595">
        <f>SUM(C137:C148)</f>
        <v>0</v>
      </c>
      <c r="D136" s="595">
        <f>SUM(D137:D148)</f>
        <v>0</v>
      </c>
      <c r="E136" s="595">
        <f>SUM(E137:E148)</f>
        <v>0</v>
      </c>
      <c r="F136" s="353" t="str">
        <f t="shared" si="10"/>
        <v/>
      </c>
      <c r="G136" s="351" t="str">
        <f t="shared" si="11"/>
        <v/>
      </c>
      <c r="H136" s="639" t="str">
        <f t="shared" si="8"/>
        <v>否</v>
      </c>
      <c r="I136" s="642" t="str">
        <f t="shared" si="9"/>
        <v>款</v>
      </c>
    </row>
    <row r="137" ht="34.9" hidden="1" customHeight="1" spans="1:9">
      <c r="A137" s="457">
        <v>2011401</v>
      </c>
      <c r="B137" s="458" t="s">
        <v>138</v>
      </c>
      <c r="C137" s="240">
        <v>0</v>
      </c>
      <c r="D137" s="595">
        <v>0</v>
      </c>
      <c r="E137" s="595">
        <v>0</v>
      </c>
      <c r="F137" s="353" t="str">
        <f t="shared" si="10"/>
        <v/>
      </c>
      <c r="G137" s="351" t="str">
        <f t="shared" si="11"/>
        <v/>
      </c>
      <c r="H137" s="639" t="str">
        <f t="shared" si="8"/>
        <v>否</v>
      </c>
      <c r="I137" s="642" t="str">
        <f t="shared" si="9"/>
        <v>项</v>
      </c>
    </row>
    <row r="138" ht="34.9" hidden="1" customHeight="1" spans="1:9">
      <c r="A138" s="457">
        <v>2011402</v>
      </c>
      <c r="B138" s="458" t="s">
        <v>139</v>
      </c>
      <c r="C138" s="240">
        <v>0</v>
      </c>
      <c r="D138" s="595">
        <v>0</v>
      </c>
      <c r="E138" s="595">
        <v>0</v>
      </c>
      <c r="F138" s="353" t="str">
        <f t="shared" si="10"/>
        <v/>
      </c>
      <c r="G138" s="351" t="str">
        <f t="shared" si="11"/>
        <v/>
      </c>
      <c r="H138" s="639" t="str">
        <f t="shared" si="8"/>
        <v>否</v>
      </c>
      <c r="I138" s="642" t="str">
        <f t="shared" si="9"/>
        <v>项</v>
      </c>
    </row>
    <row r="139" ht="34.9" hidden="1" customHeight="1" spans="1:9">
      <c r="A139" s="457">
        <v>2011403</v>
      </c>
      <c r="B139" s="458" t="s">
        <v>140</v>
      </c>
      <c r="C139" s="240">
        <v>0</v>
      </c>
      <c r="D139" s="595">
        <v>0</v>
      </c>
      <c r="E139" s="595">
        <v>0</v>
      </c>
      <c r="F139" s="353" t="str">
        <f t="shared" si="10"/>
        <v/>
      </c>
      <c r="G139" s="351" t="str">
        <f t="shared" si="11"/>
        <v/>
      </c>
      <c r="H139" s="639" t="str">
        <f t="shared" si="8"/>
        <v>否</v>
      </c>
      <c r="I139" s="642" t="str">
        <f t="shared" si="9"/>
        <v>项</v>
      </c>
    </row>
    <row r="140" ht="34.9" hidden="1" customHeight="1" spans="1:9">
      <c r="A140" s="457">
        <v>2011404</v>
      </c>
      <c r="B140" s="458" t="s">
        <v>225</v>
      </c>
      <c r="C140" s="240">
        <v>0</v>
      </c>
      <c r="D140" s="595">
        <v>0</v>
      </c>
      <c r="E140" s="595">
        <v>0</v>
      </c>
      <c r="F140" s="353" t="str">
        <f t="shared" si="10"/>
        <v/>
      </c>
      <c r="G140" s="351" t="str">
        <f t="shared" si="11"/>
        <v/>
      </c>
      <c r="H140" s="639" t="str">
        <f t="shared" si="8"/>
        <v>否</v>
      </c>
      <c r="I140" s="642" t="str">
        <f t="shared" si="9"/>
        <v>项</v>
      </c>
    </row>
    <row r="141" ht="34.9" hidden="1" customHeight="1" spans="1:9">
      <c r="A141" s="457">
        <v>2011405</v>
      </c>
      <c r="B141" s="458" t="s">
        <v>226</v>
      </c>
      <c r="C141" s="240">
        <v>0</v>
      </c>
      <c r="D141" s="595">
        <v>0</v>
      </c>
      <c r="E141" s="595">
        <v>0</v>
      </c>
      <c r="F141" s="353" t="str">
        <f t="shared" si="10"/>
        <v/>
      </c>
      <c r="G141" s="351" t="str">
        <f t="shared" si="11"/>
        <v/>
      </c>
      <c r="H141" s="639" t="str">
        <f t="shared" si="8"/>
        <v>否</v>
      </c>
      <c r="I141" s="642" t="str">
        <f t="shared" si="9"/>
        <v>项</v>
      </c>
    </row>
    <row r="142" ht="34.9" hidden="1" customHeight="1" spans="1:9">
      <c r="A142" s="457">
        <v>2011406</v>
      </c>
      <c r="B142" s="168" t="s">
        <v>227</v>
      </c>
      <c r="C142" s="240">
        <v>0</v>
      </c>
      <c r="D142" s="595">
        <v>0</v>
      </c>
      <c r="E142" s="595"/>
      <c r="F142" s="353" t="str">
        <f t="shared" si="10"/>
        <v/>
      </c>
      <c r="G142" s="351" t="str">
        <f t="shared" si="11"/>
        <v/>
      </c>
      <c r="H142" s="639" t="str">
        <f t="shared" si="8"/>
        <v>否</v>
      </c>
      <c r="I142" s="642" t="str">
        <f t="shared" si="9"/>
        <v>项</v>
      </c>
    </row>
    <row r="143" s="488" customFormat="1" ht="34.9" hidden="1" customHeight="1" spans="1:9">
      <c r="A143" s="457">
        <v>2011408</v>
      </c>
      <c r="B143" s="458" t="s">
        <v>228</v>
      </c>
      <c r="C143" s="240">
        <v>0</v>
      </c>
      <c r="D143" s="595">
        <v>0</v>
      </c>
      <c r="E143" s="595">
        <v>0</v>
      </c>
      <c r="F143" s="353" t="str">
        <f t="shared" si="10"/>
        <v/>
      </c>
      <c r="G143" s="351" t="str">
        <f t="shared" si="11"/>
        <v/>
      </c>
      <c r="H143" s="639" t="str">
        <f t="shared" ref="H143:H196" si="12">IF(LEN(A143)=3,"是",IF(B143&lt;&gt;"",IF(SUM(C143:E143)&lt;&gt;0,"是","否"),"是"))</f>
        <v>否</v>
      </c>
      <c r="I143" s="642" t="str">
        <f t="shared" ref="I143:I196" si="13">IF(LEN(A143)=3,"类",IF(LEN(A143)=5,"款","项"))</f>
        <v>项</v>
      </c>
    </row>
    <row r="144" ht="34.9" hidden="1" customHeight="1" spans="1:9">
      <c r="A144" s="457">
        <v>2011409</v>
      </c>
      <c r="B144" s="458" t="s">
        <v>229</v>
      </c>
      <c r="C144" s="240">
        <v>0</v>
      </c>
      <c r="D144" s="595">
        <v>0</v>
      </c>
      <c r="E144" s="595">
        <v>0</v>
      </c>
      <c r="F144" s="353" t="str">
        <f t="shared" si="10"/>
        <v/>
      </c>
      <c r="G144" s="351" t="str">
        <f t="shared" si="11"/>
        <v/>
      </c>
      <c r="H144" s="639" t="str">
        <f t="shared" si="12"/>
        <v>否</v>
      </c>
      <c r="I144" s="642" t="str">
        <f t="shared" si="13"/>
        <v>项</v>
      </c>
    </row>
    <row r="145" ht="34.9" hidden="1" customHeight="1" spans="1:9">
      <c r="A145" s="457">
        <v>2011410</v>
      </c>
      <c r="B145" s="458" t="s">
        <v>230</v>
      </c>
      <c r="C145" s="240">
        <v>0</v>
      </c>
      <c r="D145" s="595">
        <v>0</v>
      </c>
      <c r="E145" s="595">
        <v>0</v>
      </c>
      <c r="F145" s="353" t="str">
        <f t="shared" si="10"/>
        <v/>
      </c>
      <c r="G145" s="351" t="str">
        <f t="shared" si="11"/>
        <v/>
      </c>
      <c r="H145" s="639" t="str">
        <f t="shared" si="12"/>
        <v>否</v>
      </c>
      <c r="I145" s="642" t="str">
        <f t="shared" si="13"/>
        <v>项</v>
      </c>
    </row>
    <row r="146" ht="34.9" hidden="1" customHeight="1" spans="1:9">
      <c r="A146" s="457">
        <v>2011411</v>
      </c>
      <c r="B146" s="458" t="s">
        <v>231</v>
      </c>
      <c r="C146" s="240">
        <v>0</v>
      </c>
      <c r="D146" s="595">
        <v>0</v>
      </c>
      <c r="E146" s="595">
        <v>0</v>
      </c>
      <c r="F146" s="353" t="str">
        <f t="shared" si="10"/>
        <v/>
      </c>
      <c r="G146" s="351" t="str">
        <f t="shared" si="11"/>
        <v/>
      </c>
      <c r="H146" s="639" t="str">
        <f t="shared" si="12"/>
        <v>否</v>
      </c>
      <c r="I146" s="642" t="str">
        <f t="shared" si="13"/>
        <v>项</v>
      </c>
    </row>
    <row r="147" s="488" customFormat="1" ht="34.9" hidden="1" customHeight="1" spans="1:9">
      <c r="A147" s="457">
        <v>2011450</v>
      </c>
      <c r="B147" s="458" t="s">
        <v>147</v>
      </c>
      <c r="C147" s="240">
        <v>0</v>
      </c>
      <c r="D147" s="595">
        <v>0</v>
      </c>
      <c r="E147" s="595">
        <v>0</v>
      </c>
      <c r="F147" s="353" t="str">
        <f t="shared" si="10"/>
        <v/>
      </c>
      <c r="G147" s="351" t="str">
        <f t="shared" si="11"/>
        <v/>
      </c>
      <c r="H147" s="639" t="str">
        <f t="shared" si="12"/>
        <v>否</v>
      </c>
      <c r="I147" s="642" t="str">
        <f t="shared" si="13"/>
        <v>项</v>
      </c>
    </row>
    <row r="148" ht="34.9" hidden="1" customHeight="1" spans="1:9">
      <c r="A148" s="457">
        <v>2011499</v>
      </c>
      <c r="B148" s="458" t="s">
        <v>232</v>
      </c>
      <c r="C148" s="240">
        <v>0</v>
      </c>
      <c r="D148" s="595">
        <v>0</v>
      </c>
      <c r="E148" s="595">
        <v>0</v>
      </c>
      <c r="F148" s="353" t="str">
        <f t="shared" si="10"/>
        <v/>
      </c>
      <c r="G148" s="351" t="str">
        <f t="shared" si="11"/>
        <v/>
      </c>
      <c r="H148" s="639" t="str">
        <f t="shared" si="12"/>
        <v>否</v>
      </c>
      <c r="I148" s="642" t="str">
        <f t="shared" si="13"/>
        <v>项</v>
      </c>
    </row>
    <row r="149" ht="34.9" customHeight="1" spans="1:9">
      <c r="A149" s="457">
        <v>20123</v>
      </c>
      <c r="B149" s="458" t="s">
        <v>233</v>
      </c>
      <c r="C149" s="595">
        <f>SUM(C150:C155)</f>
        <v>136</v>
      </c>
      <c r="D149" s="595">
        <f>SUM(D150:D155)</f>
        <v>133</v>
      </c>
      <c r="E149" s="595">
        <f>SUM(E150:E155)</f>
        <v>129</v>
      </c>
      <c r="F149" s="353">
        <f t="shared" si="10"/>
        <v>-0.051</v>
      </c>
      <c r="G149" s="353">
        <f t="shared" si="11"/>
        <v>0.97</v>
      </c>
      <c r="H149" s="639" t="str">
        <f t="shared" si="12"/>
        <v>是</v>
      </c>
      <c r="I149" s="642" t="str">
        <f t="shared" si="13"/>
        <v>款</v>
      </c>
    </row>
    <row r="150" ht="34.9" customHeight="1" spans="1:9">
      <c r="A150" s="457">
        <v>2012301</v>
      </c>
      <c r="B150" s="458" t="s">
        <v>138</v>
      </c>
      <c r="C150" s="240">
        <v>91</v>
      </c>
      <c r="D150" s="595">
        <v>90</v>
      </c>
      <c r="E150" s="595">
        <v>92</v>
      </c>
      <c r="F150" s="353">
        <f t="shared" si="10"/>
        <v>0.011</v>
      </c>
      <c r="G150" s="353">
        <f t="shared" si="11"/>
        <v>1.022</v>
      </c>
      <c r="H150" s="639" t="str">
        <f t="shared" si="12"/>
        <v>是</v>
      </c>
      <c r="I150" s="642" t="str">
        <f t="shared" si="13"/>
        <v>项</v>
      </c>
    </row>
    <row r="151" ht="34.9" customHeight="1" spans="1:9">
      <c r="A151" s="457">
        <v>2012302</v>
      </c>
      <c r="B151" s="458" t="s">
        <v>139</v>
      </c>
      <c r="C151" s="240">
        <v>0</v>
      </c>
      <c r="D151" s="595">
        <v>0</v>
      </c>
      <c r="E151" s="595">
        <v>13</v>
      </c>
      <c r="F151" s="353" t="str">
        <f t="shared" si="10"/>
        <v/>
      </c>
      <c r="G151" s="353" t="str">
        <f t="shared" si="11"/>
        <v/>
      </c>
      <c r="H151" s="639" t="str">
        <f t="shared" si="12"/>
        <v>是</v>
      </c>
      <c r="I151" s="642" t="str">
        <f t="shared" si="13"/>
        <v>项</v>
      </c>
    </row>
    <row r="152" ht="34.9" hidden="1" customHeight="1" spans="1:9">
      <c r="A152" s="457">
        <v>2012303</v>
      </c>
      <c r="B152" s="458" t="s">
        <v>140</v>
      </c>
      <c r="C152" s="240">
        <v>0</v>
      </c>
      <c r="D152" s="595">
        <v>0</v>
      </c>
      <c r="E152" s="595">
        <v>0</v>
      </c>
      <c r="F152" s="353" t="str">
        <f t="shared" si="10"/>
        <v/>
      </c>
      <c r="G152" s="351" t="str">
        <f t="shared" si="11"/>
        <v/>
      </c>
      <c r="H152" s="639" t="str">
        <f t="shared" si="12"/>
        <v>否</v>
      </c>
      <c r="I152" s="642" t="str">
        <f t="shared" si="13"/>
        <v>项</v>
      </c>
    </row>
    <row r="153" ht="34.9" hidden="1" customHeight="1" spans="1:9">
      <c r="A153" s="457">
        <v>2012304</v>
      </c>
      <c r="B153" s="458" t="s">
        <v>234</v>
      </c>
      <c r="C153" s="240">
        <v>0</v>
      </c>
      <c r="D153" s="595">
        <v>0</v>
      </c>
      <c r="E153" s="595">
        <v>0</v>
      </c>
      <c r="F153" s="353" t="str">
        <f t="shared" si="10"/>
        <v/>
      </c>
      <c r="G153" s="351" t="str">
        <f t="shared" si="11"/>
        <v/>
      </c>
      <c r="H153" s="639" t="str">
        <f t="shared" si="12"/>
        <v>否</v>
      </c>
      <c r="I153" s="642" t="str">
        <f t="shared" si="13"/>
        <v>项</v>
      </c>
    </row>
    <row r="154" ht="34.9" hidden="1" customHeight="1" spans="1:9">
      <c r="A154" s="457">
        <v>2012350</v>
      </c>
      <c r="B154" s="458" t="s">
        <v>147</v>
      </c>
      <c r="C154" s="240">
        <v>0</v>
      </c>
      <c r="D154" s="595">
        <v>0</v>
      </c>
      <c r="E154" s="595">
        <v>0</v>
      </c>
      <c r="F154" s="353" t="str">
        <f t="shared" si="10"/>
        <v/>
      </c>
      <c r="G154" s="351" t="str">
        <f t="shared" si="11"/>
        <v/>
      </c>
      <c r="H154" s="639" t="str">
        <f t="shared" si="12"/>
        <v>否</v>
      </c>
      <c r="I154" s="642" t="str">
        <f t="shared" si="13"/>
        <v>项</v>
      </c>
    </row>
    <row r="155" ht="34.9" customHeight="1" spans="1:9">
      <c r="A155" s="457">
        <v>2012399</v>
      </c>
      <c r="B155" s="458" t="s">
        <v>235</v>
      </c>
      <c r="C155" s="240">
        <v>45</v>
      </c>
      <c r="D155" s="595">
        <v>43</v>
      </c>
      <c r="E155" s="595">
        <v>24</v>
      </c>
      <c r="F155" s="353">
        <f t="shared" si="10"/>
        <v>-0.467</v>
      </c>
      <c r="G155" s="353">
        <f t="shared" si="11"/>
        <v>0.558</v>
      </c>
      <c r="H155" s="639" t="str">
        <f t="shared" si="12"/>
        <v>是</v>
      </c>
      <c r="I155" s="642" t="str">
        <f t="shared" si="13"/>
        <v>项</v>
      </c>
    </row>
    <row r="156" ht="34.9" hidden="1" customHeight="1" spans="1:9">
      <c r="A156" s="457">
        <v>20125</v>
      </c>
      <c r="B156" s="458" t="s">
        <v>236</v>
      </c>
      <c r="C156" s="595">
        <f>SUM(C157:C163)</f>
        <v>0</v>
      </c>
      <c r="D156" s="595">
        <f>SUM(D157:D163)</f>
        <v>0</v>
      </c>
      <c r="E156" s="595">
        <f>SUM(E157:E163)</f>
        <v>0</v>
      </c>
      <c r="F156" s="353" t="str">
        <f t="shared" si="10"/>
        <v/>
      </c>
      <c r="G156" s="351" t="str">
        <f t="shared" si="11"/>
        <v/>
      </c>
      <c r="H156" s="639" t="str">
        <f t="shared" si="12"/>
        <v>否</v>
      </c>
      <c r="I156" s="642" t="str">
        <f t="shared" si="13"/>
        <v>款</v>
      </c>
    </row>
    <row r="157" ht="34.9" hidden="1" customHeight="1" spans="1:9">
      <c r="A157" s="457">
        <v>2012501</v>
      </c>
      <c r="B157" s="458" t="s">
        <v>138</v>
      </c>
      <c r="C157" s="240">
        <v>0</v>
      </c>
      <c r="D157" s="595">
        <v>0</v>
      </c>
      <c r="E157" s="595">
        <v>0</v>
      </c>
      <c r="F157" s="353" t="str">
        <f t="shared" si="10"/>
        <v/>
      </c>
      <c r="G157" s="351" t="str">
        <f t="shared" si="11"/>
        <v/>
      </c>
      <c r="H157" s="639" t="str">
        <f t="shared" si="12"/>
        <v>否</v>
      </c>
      <c r="I157" s="642" t="str">
        <f t="shared" si="13"/>
        <v>项</v>
      </c>
    </row>
    <row r="158" ht="34.9" hidden="1" customHeight="1" spans="1:9">
      <c r="A158" s="457">
        <v>2012502</v>
      </c>
      <c r="B158" s="458" t="s">
        <v>139</v>
      </c>
      <c r="C158" s="240">
        <v>0</v>
      </c>
      <c r="D158" s="595">
        <v>0</v>
      </c>
      <c r="E158" s="595">
        <v>0</v>
      </c>
      <c r="F158" s="353" t="str">
        <f t="shared" si="10"/>
        <v/>
      </c>
      <c r="G158" s="351" t="str">
        <f t="shared" si="11"/>
        <v/>
      </c>
      <c r="H158" s="639" t="str">
        <f t="shared" si="12"/>
        <v>否</v>
      </c>
      <c r="I158" s="642" t="str">
        <f t="shared" si="13"/>
        <v>项</v>
      </c>
    </row>
    <row r="159" ht="34.9" hidden="1" customHeight="1" spans="1:9">
      <c r="A159" s="457">
        <v>2012503</v>
      </c>
      <c r="B159" s="458" t="s">
        <v>140</v>
      </c>
      <c r="C159" s="240">
        <v>0</v>
      </c>
      <c r="D159" s="595">
        <v>0</v>
      </c>
      <c r="E159" s="595">
        <v>0</v>
      </c>
      <c r="F159" s="353" t="str">
        <f t="shared" si="10"/>
        <v/>
      </c>
      <c r="G159" s="351" t="str">
        <f t="shared" si="11"/>
        <v/>
      </c>
      <c r="H159" s="639" t="str">
        <f t="shared" si="12"/>
        <v>否</v>
      </c>
      <c r="I159" s="642" t="str">
        <f t="shared" si="13"/>
        <v>项</v>
      </c>
    </row>
    <row r="160" ht="34.9" hidden="1" customHeight="1" spans="1:9">
      <c r="A160" s="457">
        <v>2012504</v>
      </c>
      <c r="B160" s="458" t="s">
        <v>237</v>
      </c>
      <c r="C160" s="240">
        <v>0</v>
      </c>
      <c r="D160" s="595">
        <v>0</v>
      </c>
      <c r="E160" s="595">
        <v>0</v>
      </c>
      <c r="F160" s="353" t="str">
        <f t="shared" si="10"/>
        <v/>
      </c>
      <c r="G160" s="351" t="str">
        <f t="shared" si="11"/>
        <v/>
      </c>
      <c r="H160" s="639" t="str">
        <f t="shared" si="12"/>
        <v>否</v>
      </c>
      <c r="I160" s="642" t="str">
        <f t="shared" si="13"/>
        <v>项</v>
      </c>
    </row>
    <row r="161" ht="34.9" hidden="1" customHeight="1" spans="1:9">
      <c r="A161" s="457">
        <v>2012505</v>
      </c>
      <c r="B161" s="458" t="s">
        <v>238</v>
      </c>
      <c r="C161" s="240">
        <v>0</v>
      </c>
      <c r="D161" s="595">
        <v>0</v>
      </c>
      <c r="E161" s="595">
        <v>0</v>
      </c>
      <c r="F161" s="353" t="str">
        <f t="shared" si="10"/>
        <v/>
      </c>
      <c r="G161" s="351" t="str">
        <f t="shared" si="11"/>
        <v/>
      </c>
      <c r="H161" s="639" t="str">
        <f t="shared" si="12"/>
        <v>否</v>
      </c>
      <c r="I161" s="642" t="str">
        <f t="shared" si="13"/>
        <v>项</v>
      </c>
    </row>
    <row r="162" ht="34.9" hidden="1" customHeight="1" spans="1:9">
      <c r="A162" s="457">
        <v>2012550</v>
      </c>
      <c r="B162" s="458" t="s">
        <v>147</v>
      </c>
      <c r="C162" s="240">
        <v>0</v>
      </c>
      <c r="D162" s="595">
        <v>0</v>
      </c>
      <c r="E162" s="595">
        <v>0</v>
      </c>
      <c r="F162" s="353" t="str">
        <f t="shared" si="10"/>
        <v/>
      </c>
      <c r="G162" s="351" t="str">
        <f t="shared" si="11"/>
        <v/>
      </c>
      <c r="H162" s="639" t="str">
        <f t="shared" si="12"/>
        <v>否</v>
      </c>
      <c r="I162" s="642" t="str">
        <f t="shared" si="13"/>
        <v>项</v>
      </c>
    </row>
    <row r="163" ht="34.9" hidden="1" customHeight="1" spans="1:9">
      <c r="A163" s="457">
        <v>2012599</v>
      </c>
      <c r="B163" s="458" t="s">
        <v>239</v>
      </c>
      <c r="C163" s="240">
        <v>0</v>
      </c>
      <c r="D163" s="595">
        <v>0</v>
      </c>
      <c r="E163" s="595">
        <v>0</v>
      </c>
      <c r="F163" s="353" t="str">
        <f t="shared" si="10"/>
        <v/>
      </c>
      <c r="G163" s="351" t="str">
        <f t="shared" si="11"/>
        <v/>
      </c>
      <c r="H163" s="639" t="str">
        <f t="shared" si="12"/>
        <v>否</v>
      </c>
      <c r="I163" s="642" t="str">
        <f t="shared" si="13"/>
        <v>项</v>
      </c>
    </row>
    <row r="164" ht="34.9" customHeight="1" spans="1:9">
      <c r="A164" s="457">
        <v>20126</v>
      </c>
      <c r="B164" s="458" t="s">
        <v>240</v>
      </c>
      <c r="C164" s="595">
        <f>SUM(C165:C169)</f>
        <v>63</v>
      </c>
      <c r="D164" s="595">
        <f>SUM(D165:D169)</f>
        <v>46</v>
      </c>
      <c r="E164" s="595">
        <f>SUM(E165:E169)</f>
        <v>55</v>
      </c>
      <c r="F164" s="353">
        <f t="shared" si="10"/>
        <v>-0.127</v>
      </c>
      <c r="G164" s="353">
        <f t="shared" si="11"/>
        <v>1.196</v>
      </c>
      <c r="H164" s="639" t="str">
        <f t="shared" si="12"/>
        <v>是</v>
      </c>
      <c r="I164" s="642" t="str">
        <f t="shared" si="13"/>
        <v>款</v>
      </c>
    </row>
    <row r="165" ht="34.9" customHeight="1" spans="1:9">
      <c r="A165" s="457">
        <v>2012601</v>
      </c>
      <c r="B165" s="458" t="s">
        <v>138</v>
      </c>
      <c r="C165" s="240">
        <v>48</v>
      </c>
      <c r="D165" s="595">
        <v>0</v>
      </c>
      <c r="E165" s="595">
        <v>0</v>
      </c>
      <c r="F165" s="353">
        <f t="shared" si="10"/>
        <v>-1</v>
      </c>
      <c r="G165" s="353" t="str">
        <f t="shared" si="11"/>
        <v/>
      </c>
      <c r="H165" s="639" t="str">
        <f t="shared" si="12"/>
        <v>是</v>
      </c>
      <c r="I165" s="642" t="str">
        <f t="shared" si="13"/>
        <v>项</v>
      </c>
    </row>
    <row r="166" ht="34.9" hidden="1" customHeight="1" spans="1:9">
      <c r="A166" s="457">
        <v>2012602</v>
      </c>
      <c r="B166" s="458" t="s">
        <v>139</v>
      </c>
      <c r="C166" s="240">
        <v>0</v>
      </c>
      <c r="D166" s="595">
        <v>0</v>
      </c>
      <c r="E166" s="595">
        <v>0</v>
      </c>
      <c r="F166" s="353" t="str">
        <f t="shared" si="10"/>
        <v/>
      </c>
      <c r="G166" s="351" t="str">
        <f t="shared" si="11"/>
        <v/>
      </c>
      <c r="H166" s="639" t="str">
        <f t="shared" si="12"/>
        <v>否</v>
      </c>
      <c r="I166" s="642" t="str">
        <f t="shared" si="13"/>
        <v>项</v>
      </c>
    </row>
    <row r="167" ht="34.9" hidden="1" customHeight="1" spans="1:9">
      <c r="A167" s="457">
        <v>2012603</v>
      </c>
      <c r="B167" s="458" t="s">
        <v>140</v>
      </c>
      <c r="C167" s="240">
        <v>0</v>
      </c>
      <c r="D167" s="595">
        <v>0</v>
      </c>
      <c r="E167" s="595">
        <v>0</v>
      </c>
      <c r="F167" s="353" t="str">
        <f t="shared" si="10"/>
        <v/>
      </c>
      <c r="G167" s="351" t="str">
        <f t="shared" si="11"/>
        <v/>
      </c>
      <c r="H167" s="639" t="str">
        <f t="shared" si="12"/>
        <v>否</v>
      </c>
      <c r="I167" s="642" t="str">
        <f t="shared" si="13"/>
        <v>项</v>
      </c>
    </row>
    <row r="168" ht="34.9" customHeight="1" spans="1:9">
      <c r="A168" s="457">
        <v>2012604</v>
      </c>
      <c r="B168" s="458" t="s">
        <v>241</v>
      </c>
      <c r="C168" s="240">
        <v>15</v>
      </c>
      <c r="D168" s="595">
        <v>46</v>
      </c>
      <c r="E168" s="595">
        <v>55</v>
      </c>
      <c r="F168" s="353">
        <f t="shared" si="10"/>
        <v>2.667</v>
      </c>
      <c r="G168" s="353">
        <f t="shared" si="11"/>
        <v>1.196</v>
      </c>
      <c r="H168" s="639" t="str">
        <f t="shared" si="12"/>
        <v>是</v>
      </c>
      <c r="I168" s="642" t="str">
        <f t="shared" si="13"/>
        <v>项</v>
      </c>
    </row>
    <row r="169" ht="34.9" hidden="1" customHeight="1" spans="1:9">
      <c r="A169" s="457">
        <v>2012699</v>
      </c>
      <c r="B169" s="458" t="s">
        <v>242</v>
      </c>
      <c r="C169" s="240">
        <v>0</v>
      </c>
      <c r="D169" s="595">
        <v>0</v>
      </c>
      <c r="E169" s="595">
        <v>0</v>
      </c>
      <c r="F169" s="353" t="str">
        <f t="shared" si="10"/>
        <v/>
      </c>
      <c r="G169" s="351" t="str">
        <f t="shared" si="11"/>
        <v/>
      </c>
      <c r="H169" s="639" t="str">
        <f t="shared" si="12"/>
        <v>否</v>
      </c>
      <c r="I169" s="642" t="str">
        <f t="shared" si="13"/>
        <v>项</v>
      </c>
    </row>
    <row r="170" ht="34.9" customHeight="1" spans="1:9">
      <c r="A170" s="457">
        <v>20128</v>
      </c>
      <c r="B170" s="458" t="s">
        <v>243</v>
      </c>
      <c r="C170" s="595">
        <f>SUM(C171:C176)</f>
        <v>97</v>
      </c>
      <c r="D170" s="595">
        <f>SUM(D171:D176)</f>
        <v>113</v>
      </c>
      <c r="E170" s="595">
        <f>SUM(E171:E176)</f>
        <v>126</v>
      </c>
      <c r="F170" s="353">
        <f t="shared" si="10"/>
        <v>0.299</v>
      </c>
      <c r="G170" s="353">
        <f t="shared" si="11"/>
        <v>1.115</v>
      </c>
      <c r="H170" s="639" t="str">
        <f t="shared" si="12"/>
        <v>是</v>
      </c>
      <c r="I170" s="642" t="str">
        <f t="shared" si="13"/>
        <v>款</v>
      </c>
    </row>
    <row r="171" ht="34.9" customHeight="1" spans="1:9">
      <c r="A171" s="457">
        <v>2012801</v>
      </c>
      <c r="B171" s="458" t="s">
        <v>138</v>
      </c>
      <c r="C171" s="240">
        <v>86</v>
      </c>
      <c r="D171" s="595">
        <v>100</v>
      </c>
      <c r="E171" s="595">
        <v>113</v>
      </c>
      <c r="F171" s="353">
        <f t="shared" si="10"/>
        <v>0.314</v>
      </c>
      <c r="G171" s="353">
        <f t="shared" si="11"/>
        <v>1.13</v>
      </c>
      <c r="H171" s="639" t="str">
        <f t="shared" si="12"/>
        <v>是</v>
      </c>
      <c r="I171" s="642" t="str">
        <f t="shared" si="13"/>
        <v>项</v>
      </c>
    </row>
    <row r="172" ht="34.9" hidden="1" customHeight="1" spans="1:9">
      <c r="A172" s="457">
        <v>2012802</v>
      </c>
      <c r="B172" s="458" t="s">
        <v>139</v>
      </c>
      <c r="C172" s="240">
        <v>0</v>
      </c>
      <c r="D172" s="595">
        <v>0</v>
      </c>
      <c r="E172" s="595">
        <v>0</v>
      </c>
      <c r="F172" s="353" t="str">
        <f t="shared" si="10"/>
        <v/>
      </c>
      <c r="G172" s="351" t="str">
        <f t="shared" si="11"/>
        <v/>
      </c>
      <c r="H172" s="639" t="str">
        <f t="shared" si="12"/>
        <v>否</v>
      </c>
      <c r="I172" s="642" t="str">
        <f t="shared" si="13"/>
        <v>项</v>
      </c>
    </row>
    <row r="173" ht="34.9" hidden="1" customHeight="1" spans="1:9">
      <c r="A173" s="457">
        <v>2012803</v>
      </c>
      <c r="B173" s="458" t="s">
        <v>140</v>
      </c>
      <c r="C173" s="240">
        <v>0</v>
      </c>
      <c r="D173" s="595">
        <v>0</v>
      </c>
      <c r="E173" s="595">
        <v>0</v>
      </c>
      <c r="F173" s="353" t="str">
        <f t="shared" si="10"/>
        <v/>
      </c>
      <c r="G173" s="351" t="str">
        <f t="shared" si="11"/>
        <v/>
      </c>
      <c r="H173" s="639" t="str">
        <f t="shared" si="12"/>
        <v>否</v>
      </c>
      <c r="I173" s="642" t="str">
        <f t="shared" si="13"/>
        <v>项</v>
      </c>
    </row>
    <row r="174" ht="34.9" hidden="1" customHeight="1" spans="1:9">
      <c r="A174" s="457">
        <v>2012804</v>
      </c>
      <c r="B174" s="458" t="s">
        <v>152</v>
      </c>
      <c r="C174" s="240">
        <v>0</v>
      </c>
      <c r="D174" s="595">
        <v>0</v>
      </c>
      <c r="E174" s="595">
        <v>0</v>
      </c>
      <c r="F174" s="353" t="str">
        <f t="shared" si="10"/>
        <v/>
      </c>
      <c r="G174" s="351" t="str">
        <f t="shared" si="11"/>
        <v/>
      </c>
      <c r="H174" s="639" t="str">
        <f t="shared" si="12"/>
        <v>否</v>
      </c>
      <c r="I174" s="642" t="str">
        <f t="shared" si="13"/>
        <v>项</v>
      </c>
    </row>
    <row r="175" ht="34.9" hidden="1" customHeight="1" spans="1:9">
      <c r="A175" s="457">
        <v>2012850</v>
      </c>
      <c r="B175" s="458" t="s">
        <v>147</v>
      </c>
      <c r="C175" s="240">
        <v>0</v>
      </c>
      <c r="D175" s="595">
        <v>0</v>
      </c>
      <c r="E175" s="595">
        <v>0</v>
      </c>
      <c r="F175" s="353" t="str">
        <f t="shared" si="10"/>
        <v/>
      </c>
      <c r="G175" s="351" t="str">
        <f t="shared" si="11"/>
        <v/>
      </c>
      <c r="H175" s="639" t="str">
        <f t="shared" si="12"/>
        <v>否</v>
      </c>
      <c r="I175" s="642" t="str">
        <f t="shared" si="13"/>
        <v>项</v>
      </c>
    </row>
    <row r="176" ht="34.9" customHeight="1" spans="1:9">
      <c r="A176" s="457">
        <v>2012899</v>
      </c>
      <c r="B176" s="458" t="s">
        <v>244</v>
      </c>
      <c r="C176" s="240">
        <v>11</v>
      </c>
      <c r="D176" s="595">
        <v>13</v>
      </c>
      <c r="E176" s="595">
        <v>13</v>
      </c>
      <c r="F176" s="353">
        <f t="shared" si="10"/>
        <v>0.182</v>
      </c>
      <c r="G176" s="353">
        <f t="shared" si="11"/>
        <v>1</v>
      </c>
      <c r="H176" s="639" t="str">
        <f t="shared" si="12"/>
        <v>是</v>
      </c>
      <c r="I176" s="642" t="str">
        <f t="shared" si="13"/>
        <v>项</v>
      </c>
    </row>
    <row r="177" ht="34.9" customHeight="1" spans="1:9">
      <c r="A177" s="457">
        <v>20129</v>
      </c>
      <c r="B177" s="458" t="s">
        <v>245</v>
      </c>
      <c r="C177" s="595">
        <f>SUM(C178:C183)</f>
        <v>487</v>
      </c>
      <c r="D177" s="595">
        <f>SUM(D178:D183)</f>
        <v>416</v>
      </c>
      <c r="E177" s="595">
        <f>SUM(E178:E183)</f>
        <v>487</v>
      </c>
      <c r="F177" s="353">
        <f t="shared" si="10"/>
        <v>0</v>
      </c>
      <c r="G177" s="353">
        <f t="shared" si="11"/>
        <v>1.171</v>
      </c>
      <c r="H177" s="639" t="str">
        <f t="shared" si="12"/>
        <v>是</v>
      </c>
      <c r="I177" s="642" t="str">
        <f t="shared" si="13"/>
        <v>款</v>
      </c>
    </row>
    <row r="178" ht="34.9" customHeight="1" spans="1:9">
      <c r="A178" s="457">
        <v>2012901</v>
      </c>
      <c r="B178" s="458" t="s">
        <v>138</v>
      </c>
      <c r="C178" s="240">
        <v>267</v>
      </c>
      <c r="D178" s="595">
        <v>297</v>
      </c>
      <c r="E178" s="595">
        <v>274</v>
      </c>
      <c r="F178" s="353">
        <f t="shared" si="10"/>
        <v>0.026</v>
      </c>
      <c r="G178" s="353">
        <f t="shared" si="11"/>
        <v>0.923</v>
      </c>
      <c r="H178" s="639" t="str">
        <f t="shared" si="12"/>
        <v>是</v>
      </c>
      <c r="I178" s="642" t="str">
        <f t="shared" si="13"/>
        <v>项</v>
      </c>
    </row>
    <row r="179" ht="34.9" customHeight="1" spans="1:9">
      <c r="A179" s="457">
        <v>2012902</v>
      </c>
      <c r="B179" s="458" t="s">
        <v>139</v>
      </c>
      <c r="C179" s="240">
        <v>62</v>
      </c>
      <c r="D179" s="595">
        <v>26</v>
      </c>
      <c r="E179" s="595">
        <v>64</v>
      </c>
      <c r="F179" s="353">
        <f t="shared" si="10"/>
        <v>0.032</v>
      </c>
      <c r="G179" s="353">
        <f t="shared" si="11"/>
        <v>2.462</v>
      </c>
      <c r="H179" s="639" t="str">
        <f t="shared" si="12"/>
        <v>是</v>
      </c>
      <c r="I179" s="642" t="str">
        <f t="shared" si="13"/>
        <v>项</v>
      </c>
    </row>
    <row r="180" ht="34.9" hidden="1" customHeight="1" spans="1:9">
      <c r="A180" s="457">
        <v>2012903</v>
      </c>
      <c r="B180" s="458" t="s">
        <v>140</v>
      </c>
      <c r="C180" s="240">
        <v>0</v>
      </c>
      <c r="D180" s="595">
        <v>0</v>
      </c>
      <c r="E180" s="595">
        <v>0</v>
      </c>
      <c r="F180" s="353" t="str">
        <f t="shared" si="10"/>
        <v/>
      </c>
      <c r="G180" s="351" t="str">
        <f t="shared" si="11"/>
        <v/>
      </c>
      <c r="H180" s="639" t="str">
        <f t="shared" si="12"/>
        <v>否</v>
      </c>
      <c r="I180" s="642" t="str">
        <f t="shared" si="13"/>
        <v>项</v>
      </c>
    </row>
    <row r="181" ht="34.9" hidden="1" customHeight="1" spans="1:9">
      <c r="A181" s="457">
        <v>2012906</v>
      </c>
      <c r="B181" s="458" t="s">
        <v>246</v>
      </c>
      <c r="C181" s="240">
        <v>0</v>
      </c>
      <c r="D181" s="595">
        <v>0</v>
      </c>
      <c r="E181" s="595">
        <v>0</v>
      </c>
      <c r="F181" s="353" t="str">
        <f t="shared" si="10"/>
        <v/>
      </c>
      <c r="G181" s="351" t="str">
        <f t="shared" si="11"/>
        <v/>
      </c>
      <c r="H181" s="639" t="str">
        <f t="shared" si="12"/>
        <v>否</v>
      </c>
      <c r="I181" s="642" t="str">
        <f t="shared" si="13"/>
        <v>项</v>
      </c>
    </row>
    <row r="182" ht="34.9" hidden="1" customHeight="1" spans="1:9">
      <c r="A182" s="457">
        <v>2012950</v>
      </c>
      <c r="B182" s="458" t="s">
        <v>147</v>
      </c>
      <c r="C182" s="240">
        <v>0</v>
      </c>
      <c r="D182" s="595">
        <v>0</v>
      </c>
      <c r="E182" s="595">
        <v>0</v>
      </c>
      <c r="F182" s="353" t="str">
        <f t="shared" si="10"/>
        <v/>
      </c>
      <c r="G182" s="351" t="str">
        <f t="shared" si="11"/>
        <v/>
      </c>
      <c r="H182" s="639" t="str">
        <f t="shared" si="12"/>
        <v>否</v>
      </c>
      <c r="I182" s="642" t="str">
        <f t="shared" si="13"/>
        <v>项</v>
      </c>
    </row>
    <row r="183" ht="34.9" customHeight="1" spans="1:9">
      <c r="A183" s="457">
        <v>2012999</v>
      </c>
      <c r="B183" s="458" t="s">
        <v>247</v>
      </c>
      <c r="C183" s="240">
        <v>158</v>
      </c>
      <c r="D183" s="595">
        <v>93</v>
      </c>
      <c r="E183" s="595">
        <v>149</v>
      </c>
      <c r="F183" s="353">
        <f t="shared" si="10"/>
        <v>-0.057</v>
      </c>
      <c r="G183" s="353">
        <f t="shared" si="11"/>
        <v>1.602</v>
      </c>
      <c r="H183" s="639" t="str">
        <f t="shared" si="12"/>
        <v>是</v>
      </c>
      <c r="I183" s="642" t="str">
        <f t="shared" si="13"/>
        <v>项</v>
      </c>
    </row>
    <row r="184" ht="34.9" customHeight="1" spans="1:9">
      <c r="A184" s="457">
        <v>20131</v>
      </c>
      <c r="B184" s="458" t="s">
        <v>248</v>
      </c>
      <c r="C184" s="595">
        <f>SUM(C185:C190)</f>
        <v>1524</v>
      </c>
      <c r="D184" s="595">
        <f>SUM(D185:D190)</f>
        <v>1691</v>
      </c>
      <c r="E184" s="595">
        <f>SUM(E185:E190)</f>
        <v>2087</v>
      </c>
      <c r="F184" s="353">
        <f t="shared" si="10"/>
        <v>0.369</v>
      </c>
      <c r="G184" s="353">
        <f t="shared" si="11"/>
        <v>1.234</v>
      </c>
      <c r="H184" s="639" t="str">
        <f t="shared" si="12"/>
        <v>是</v>
      </c>
      <c r="I184" s="642" t="str">
        <f t="shared" si="13"/>
        <v>款</v>
      </c>
    </row>
    <row r="185" ht="34.9" customHeight="1" spans="1:9">
      <c r="A185" s="457">
        <v>2013101</v>
      </c>
      <c r="B185" s="458" t="s">
        <v>138</v>
      </c>
      <c r="C185" s="240">
        <v>1418</v>
      </c>
      <c r="D185" s="595">
        <v>1473</v>
      </c>
      <c r="E185" s="595">
        <v>1410</v>
      </c>
      <c r="F185" s="353">
        <f t="shared" si="10"/>
        <v>-0.006</v>
      </c>
      <c r="G185" s="353">
        <f t="shared" si="11"/>
        <v>0.957</v>
      </c>
      <c r="H185" s="639" t="str">
        <f t="shared" si="12"/>
        <v>是</v>
      </c>
      <c r="I185" s="642" t="str">
        <f t="shared" si="13"/>
        <v>项</v>
      </c>
    </row>
    <row r="186" ht="34.9" customHeight="1" spans="1:9">
      <c r="A186" s="457">
        <v>2013102</v>
      </c>
      <c r="B186" s="458" t="s">
        <v>139</v>
      </c>
      <c r="C186" s="240">
        <v>91</v>
      </c>
      <c r="D186" s="595">
        <v>197</v>
      </c>
      <c r="E186" s="595">
        <v>130</v>
      </c>
      <c r="F186" s="353">
        <f t="shared" si="10"/>
        <v>0.429</v>
      </c>
      <c r="G186" s="353">
        <f t="shared" si="11"/>
        <v>0.66</v>
      </c>
      <c r="H186" s="639" t="str">
        <f t="shared" si="12"/>
        <v>是</v>
      </c>
      <c r="I186" s="642" t="str">
        <f t="shared" si="13"/>
        <v>项</v>
      </c>
    </row>
    <row r="187" ht="34.9" hidden="1" customHeight="1" spans="1:9">
      <c r="A187" s="457">
        <v>2013103</v>
      </c>
      <c r="B187" s="458" t="s">
        <v>140</v>
      </c>
      <c r="C187" s="240">
        <v>0</v>
      </c>
      <c r="D187" s="595">
        <v>0</v>
      </c>
      <c r="E187" s="595">
        <v>0</v>
      </c>
      <c r="F187" s="353" t="str">
        <f t="shared" si="10"/>
        <v/>
      </c>
      <c r="G187" s="351" t="str">
        <f t="shared" si="11"/>
        <v/>
      </c>
      <c r="H187" s="639" t="str">
        <f t="shared" si="12"/>
        <v>否</v>
      </c>
      <c r="I187" s="642" t="str">
        <f t="shared" si="13"/>
        <v>项</v>
      </c>
    </row>
    <row r="188" ht="34.9" hidden="1" customHeight="1" spans="1:9">
      <c r="A188" s="457">
        <v>2013105</v>
      </c>
      <c r="B188" s="458" t="s">
        <v>249</v>
      </c>
      <c r="C188" s="240">
        <v>0</v>
      </c>
      <c r="D188" s="595">
        <v>0</v>
      </c>
      <c r="E188" s="595">
        <v>0</v>
      </c>
      <c r="F188" s="353" t="str">
        <f t="shared" si="10"/>
        <v/>
      </c>
      <c r="G188" s="351" t="str">
        <f t="shared" si="11"/>
        <v/>
      </c>
      <c r="H188" s="639" t="str">
        <f t="shared" si="12"/>
        <v>否</v>
      </c>
      <c r="I188" s="642" t="str">
        <f t="shared" si="13"/>
        <v>项</v>
      </c>
    </row>
    <row r="189" ht="34.9" hidden="1" customHeight="1" spans="1:9">
      <c r="A189" s="457">
        <v>2013150</v>
      </c>
      <c r="B189" s="458" t="s">
        <v>147</v>
      </c>
      <c r="C189" s="240">
        <v>0</v>
      </c>
      <c r="D189" s="595">
        <v>0</v>
      </c>
      <c r="E189" s="595">
        <v>0</v>
      </c>
      <c r="F189" s="353" t="str">
        <f t="shared" si="10"/>
        <v/>
      </c>
      <c r="G189" s="351" t="str">
        <f t="shared" si="11"/>
        <v/>
      </c>
      <c r="H189" s="639" t="str">
        <f t="shared" si="12"/>
        <v>否</v>
      </c>
      <c r="I189" s="642" t="str">
        <f t="shared" si="13"/>
        <v>项</v>
      </c>
    </row>
    <row r="190" ht="34.9" customHeight="1" spans="1:9">
      <c r="A190" s="457">
        <v>2013199</v>
      </c>
      <c r="B190" s="458" t="s">
        <v>250</v>
      </c>
      <c r="C190" s="240">
        <v>15</v>
      </c>
      <c r="D190" s="595">
        <v>21</v>
      </c>
      <c r="E190" s="595">
        <v>547</v>
      </c>
      <c r="F190" s="353">
        <f t="shared" si="10"/>
        <v>35.467</v>
      </c>
      <c r="G190" s="353">
        <f t="shared" si="11"/>
        <v>26.048</v>
      </c>
      <c r="H190" s="639" t="str">
        <f t="shared" si="12"/>
        <v>是</v>
      </c>
      <c r="I190" s="642" t="str">
        <f t="shared" si="13"/>
        <v>项</v>
      </c>
    </row>
    <row r="191" ht="34.9" customHeight="1" spans="1:12">
      <c r="A191" s="457">
        <v>20132</v>
      </c>
      <c r="B191" s="458" t="s">
        <v>251</v>
      </c>
      <c r="C191" s="595">
        <f>SUM(C192:C197)</f>
        <v>441</v>
      </c>
      <c r="D191" s="595">
        <f>SUM(D192:D197)</f>
        <v>583</v>
      </c>
      <c r="E191" s="595">
        <f>SUM(E192:E197)</f>
        <v>694</v>
      </c>
      <c r="F191" s="353">
        <f t="shared" si="10"/>
        <v>0.574</v>
      </c>
      <c r="G191" s="353">
        <f t="shared" si="11"/>
        <v>1.19</v>
      </c>
      <c r="H191" s="639" t="str">
        <f t="shared" si="12"/>
        <v>是</v>
      </c>
      <c r="I191" s="642" t="str">
        <f t="shared" si="13"/>
        <v>款</v>
      </c>
      <c r="J191" s="643"/>
      <c r="K191" s="630">
        <v>80200</v>
      </c>
      <c r="L191" s="630" t="s">
        <v>252</v>
      </c>
    </row>
    <row r="192" ht="34.9" customHeight="1" spans="1:12">
      <c r="A192" s="457">
        <v>2013201</v>
      </c>
      <c r="B192" s="458" t="s">
        <v>138</v>
      </c>
      <c r="C192" s="240">
        <v>278</v>
      </c>
      <c r="D192" s="595">
        <v>394</v>
      </c>
      <c r="E192" s="595">
        <v>368</v>
      </c>
      <c r="F192" s="353">
        <f t="shared" si="10"/>
        <v>0.324</v>
      </c>
      <c r="G192" s="353">
        <f t="shared" si="11"/>
        <v>0.934</v>
      </c>
      <c r="H192" s="639" t="str">
        <f t="shared" si="12"/>
        <v>是</v>
      </c>
      <c r="I192" s="642" t="str">
        <f t="shared" si="13"/>
        <v>项</v>
      </c>
      <c r="J192" s="643"/>
      <c r="K192" s="630">
        <v>40900</v>
      </c>
      <c r="L192" s="630" t="s">
        <v>253</v>
      </c>
    </row>
    <row r="193" ht="34.9" customHeight="1" spans="1:12">
      <c r="A193" s="457">
        <v>2013202</v>
      </c>
      <c r="B193" s="458" t="s">
        <v>139</v>
      </c>
      <c r="C193" s="240">
        <v>100</v>
      </c>
      <c r="D193" s="595">
        <v>189</v>
      </c>
      <c r="E193" s="595">
        <v>108</v>
      </c>
      <c r="F193" s="353">
        <f t="shared" si="10"/>
        <v>0.08</v>
      </c>
      <c r="G193" s="353">
        <f t="shared" si="11"/>
        <v>0.571</v>
      </c>
      <c r="H193" s="639" t="str">
        <f t="shared" si="12"/>
        <v>是</v>
      </c>
      <c r="I193" s="642" t="str">
        <f t="shared" si="13"/>
        <v>项</v>
      </c>
      <c r="J193" s="643"/>
      <c r="K193" s="630">
        <v>1900</v>
      </c>
      <c r="L193" s="630" t="s">
        <v>254</v>
      </c>
    </row>
    <row r="194" ht="34.9" hidden="1" customHeight="1" spans="1:12">
      <c r="A194" s="457">
        <v>2013203</v>
      </c>
      <c r="B194" s="458" t="s">
        <v>140</v>
      </c>
      <c r="C194" s="240">
        <v>0</v>
      </c>
      <c r="D194" s="595">
        <v>0</v>
      </c>
      <c r="E194" s="595">
        <v>0</v>
      </c>
      <c r="F194" s="353" t="str">
        <f t="shared" si="10"/>
        <v/>
      </c>
      <c r="G194" s="351" t="str">
        <f t="shared" si="11"/>
        <v/>
      </c>
      <c r="H194" s="639" t="str">
        <f t="shared" si="12"/>
        <v>否</v>
      </c>
      <c r="I194" s="642" t="str">
        <f t="shared" si="13"/>
        <v>项</v>
      </c>
      <c r="J194" s="643"/>
      <c r="K194" s="630">
        <v>0</v>
      </c>
      <c r="L194" s="630" t="s">
        <v>255</v>
      </c>
    </row>
    <row r="195" ht="34.9" hidden="1" customHeight="1" spans="1:12">
      <c r="A195" s="457">
        <v>2013204</v>
      </c>
      <c r="B195" s="458" t="s">
        <v>256</v>
      </c>
      <c r="C195" s="240">
        <v>0</v>
      </c>
      <c r="D195" s="595">
        <v>0</v>
      </c>
      <c r="E195" s="595">
        <v>0</v>
      </c>
      <c r="F195" s="353" t="str">
        <f t="shared" si="10"/>
        <v/>
      </c>
      <c r="G195" s="351" t="str">
        <f t="shared" si="11"/>
        <v/>
      </c>
      <c r="H195" s="639" t="str">
        <f t="shared" si="12"/>
        <v>否</v>
      </c>
      <c r="I195" s="642" t="str">
        <f t="shared" si="13"/>
        <v>项</v>
      </c>
      <c r="J195" s="643"/>
      <c r="K195" s="630">
        <v>20</v>
      </c>
      <c r="L195" s="630" t="s">
        <v>257</v>
      </c>
    </row>
    <row r="196" ht="34.9" hidden="1" customHeight="1" spans="1:12">
      <c r="A196" s="457">
        <v>2013250</v>
      </c>
      <c r="B196" s="458" t="s">
        <v>147</v>
      </c>
      <c r="C196" s="240">
        <v>0</v>
      </c>
      <c r="D196" s="595">
        <v>0</v>
      </c>
      <c r="E196" s="595">
        <v>0</v>
      </c>
      <c r="F196" s="353" t="str">
        <f t="shared" si="10"/>
        <v/>
      </c>
      <c r="G196" s="351" t="str">
        <f t="shared" si="11"/>
        <v/>
      </c>
      <c r="H196" s="639" t="str">
        <f t="shared" si="12"/>
        <v>否</v>
      </c>
      <c r="I196" s="642" t="str">
        <f t="shared" si="13"/>
        <v>项</v>
      </c>
      <c r="J196" s="643"/>
      <c r="K196" s="630">
        <v>0</v>
      </c>
      <c r="L196" s="630" t="s">
        <v>258</v>
      </c>
    </row>
    <row r="197" ht="34.9" customHeight="1" spans="1:12">
      <c r="A197" s="457">
        <v>2013299</v>
      </c>
      <c r="B197" s="458" t="s">
        <v>259</v>
      </c>
      <c r="C197" s="240">
        <v>63</v>
      </c>
      <c r="D197" s="595">
        <v>0</v>
      </c>
      <c r="E197" s="595">
        <v>218</v>
      </c>
      <c r="F197" s="353">
        <f t="shared" si="10"/>
        <v>2.46</v>
      </c>
      <c r="G197" s="353" t="str">
        <f t="shared" si="11"/>
        <v/>
      </c>
      <c r="H197" s="639" t="str">
        <f t="shared" ref="H197:H256" si="14">IF(LEN(A197)=3,"是",IF(B197&lt;&gt;"",IF(SUM(C197:E197)&lt;&gt;0,"是","否"),"是"))</f>
        <v>是</v>
      </c>
      <c r="I197" s="642" t="str">
        <f t="shared" ref="I197:I256" si="15">IF(LEN(A197)=3,"类",IF(LEN(A197)=5,"款","项"))</f>
        <v>项</v>
      </c>
      <c r="J197" s="643"/>
      <c r="K197" s="630">
        <v>0</v>
      </c>
      <c r="L197" s="630" t="s">
        <v>260</v>
      </c>
    </row>
    <row r="198" ht="34.9" customHeight="1" spans="1:12">
      <c r="A198" s="457">
        <v>20133</v>
      </c>
      <c r="B198" s="459" t="s">
        <v>261</v>
      </c>
      <c r="C198" s="595">
        <f>SUM(C199:C204)</f>
        <v>800</v>
      </c>
      <c r="D198" s="595">
        <f>SUM(D199:D204)</f>
        <v>877</v>
      </c>
      <c r="E198" s="595">
        <f>SUM(E199:E204)</f>
        <v>919</v>
      </c>
      <c r="F198" s="353">
        <f t="shared" ref="F198:F261" si="16">IF(C198&lt;&gt;0,E198/C198-1,"")</f>
        <v>0.149</v>
      </c>
      <c r="G198" s="353">
        <f t="shared" ref="G198:G261" si="17">IF(D198&lt;&gt;0,E198/D198,"")</f>
        <v>1.048</v>
      </c>
      <c r="H198" s="639" t="str">
        <f t="shared" si="14"/>
        <v>是</v>
      </c>
      <c r="I198" s="642" t="str">
        <f t="shared" si="15"/>
        <v>款</v>
      </c>
      <c r="J198" s="643"/>
      <c r="K198" s="630">
        <v>1500</v>
      </c>
      <c r="L198" s="630" t="s">
        <v>262</v>
      </c>
    </row>
    <row r="199" ht="34.9" customHeight="1" spans="1:12">
      <c r="A199" s="457">
        <v>2013301</v>
      </c>
      <c r="B199" s="458" t="s">
        <v>138</v>
      </c>
      <c r="C199" s="240">
        <v>750</v>
      </c>
      <c r="D199" s="595">
        <v>815</v>
      </c>
      <c r="E199" s="595">
        <v>851</v>
      </c>
      <c r="F199" s="353">
        <f t="shared" si="16"/>
        <v>0.135</v>
      </c>
      <c r="G199" s="353">
        <f t="shared" si="17"/>
        <v>1.044</v>
      </c>
      <c r="H199" s="639" t="str">
        <f t="shared" si="14"/>
        <v>是</v>
      </c>
      <c r="I199" s="642" t="str">
        <f t="shared" si="15"/>
        <v>项</v>
      </c>
      <c r="J199" s="643"/>
      <c r="K199" s="630">
        <v>9660</v>
      </c>
      <c r="L199" s="630" t="s">
        <v>263</v>
      </c>
    </row>
    <row r="200" s="488" customFormat="1" ht="34.9" customHeight="1" spans="1:12">
      <c r="A200" s="457">
        <v>2013302</v>
      </c>
      <c r="B200" s="458" t="s">
        <v>139</v>
      </c>
      <c r="C200" s="240">
        <v>50</v>
      </c>
      <c r="D200" s="595">
        <v>62</v>
      </c>
      <c r="E200" s="595">
        <v>68</v>
      </c>
      <c r="F200" s="353">
        <f t="shared" si="16"/>
        <v>0.36</v>
      </c>
      <c r="G200" s="353">
        <f t="shared" si="17"/>
        <v>1.097</v>
      </c>
      <c r="H200" s="639" t="str">
        <f t="shared" si="14"/>
        <v>是</v>
      </c>
      <c r="I200" s="642" t="str">
        <f t="shared" si="15"/>
        <v>项</v>
      </c>
      <c r="J200" s="643"/>
      <c r="K200" s="488">
        <v>26220</v>
      </c>
      <c r="L200" s="488" t="s">
        <v>264</v>
      </c>
    </row>
    <row r="201" ht="34.9" hidden="1" customHeight="1" spans="1:10">
      <c r="A201" s="457">
        <v>2013303</v>
      </c>
      <c r="B201" s="458" t="s">
        <v>140</v>
      </c>
      <c r="C201" s="240">
        <v>0</v>
      </c>
      <c r="D201" s="595">
        <v>0</v>
      </c>
      <c r="E201" s="595">
        <v>0</v>
      </c>
      <c r="F201" s="353" t="str">
        <f t="shared" si="16"/>
        <v/>
      </c>
      <c r="G201" s="351" t="str">
        <f t="shared" si="17"/>
        <v/>
      </c>
      <c r="H201" s="639" t="str">
        <f t="shared" si="14"/>
        <v>否</v>
      </c>
      <c r="I201" s="642" t="str">
        <f t="shared" si="15"/>
        <v>项</v>
      </c>
      <c r="J201" s="643"/>
    </row>
    <row r="202" ht="34.9" hidden="1" customHeight="1" spans="1:9">
      <c r="A202" s="457">
        <v>2013304</v>
      </c>
      <c r="B202" s="458" t="s">
        <v>265</v>
      </c>
      <c r="C202" s="240">
        <v>0</v>
      </c>
      <c r="D202" s="595">
        <v>0</v>
      </c>
      <c r="E202" s="595">
        <v>0</v>
      </c>
      <c r="F202" s="353" t="str">
        <f t="shared" si="16"/>
        <v/>
      </c>
      <c r="G202" s="351" t="str">
        <f t="shared" si="17"/>
        <v/>
      </c>
      <c r="H202" s="639" t="str">
        <f t="shared" si="14"/>
        <v>否</v>
      </c>
      <c r="I202" s="642" t="str">
        <f t="shared" si="15"/>
        <v>项</v>
      </c>
    </row>
    <row r="203" ht="34.9" hidden="1" customHeight="1" spans="1:9">
      <c r="A203" s="457">
        <v>2013350</v>
      </c>
      <c r="B203" s="458" t="s">
        <v>147</v>
      </c>
      <c r="C203" s="240">
        <v>0</v>
      </c>
      <c r="D203" s="595">
        <v>0</v>
      </c>
      <c r="E203" s="595">
        <v>0</v>
      </c>
      <c r="F203" s="353" t="str">
        <f t="shared" si="16"/>
        <v/>
      </c>
      <c r="G203" s="351" t="str">
        <f t="shared" si="17"/>
        <v/>
      </c>
      <c r="H203" s="639" t="str">
        <f t="shared" si="14"/>
        <v>否</v>
      </c>
      <c r="I203" s="642" t="str">
        <f t="shared" si="15"/>
        <v>项</v>
      </c>
    </row>
    <row r="204" ht="34.9" hidden="1" customHeight="1" spans="1:9">
      <c r="A204" s="457">
        <v>2013399</v>
      </c>
      <c r="B204" s="458" t="s">
        <v>266</v>
      </c>
      <c r="C204" s="240">
        <v>0</v>
      </c>
      <c r="D204" s="595">
        <v>0</v>
      </c>
      <c r="E204" s="595">
        <v>0</v>
      </c>
      <c r="F204" s="353" t="str">
        <f t="shared" si="16"/>
        <v/>
      </c>
      <c r="G204" s="351" t="str">
        <f t="shared" si="17"/>
        <v/>
      </c>
      <c r="H204" s="639" t="str">
        <f t="shared" si="14"/>
        <v>否</v>
      </c>
      <c r="I204" s="642" t="str">
        <f t="shared" si="15"/>
        <v>项</v>
      </c>
    </row>
    <row r="205" ht="34.9" customHeight="1" spans="1:9">
      <c r="A205" s="457">
        <v>20134</v>
      </c>
      <c r="B205" s="458" t="s">
        <v>267</v>
      </c>
      <c r="C205" s="595">
        <f>SUM(C206:C212)</f>
        <v>163</v>
      </c>
      <c r="D205" s="595">
        <f>SUM(D206:D212)</f>
        <v>184</v>
      </c>
      <c r="E205" s="595">
        <f>SUM(E206:E212)</f>
        <v>158</v>
      </c>
      <c r="F205" s="353">
        <f t="shared" si="16"/>
        <v>-0.031</v>
      </c>
      <c r="G205" s="353">
        <f t="shared" si="17"/>
        <v>0.859</v>
      </c>
      <c r="H205" s="639" t="str">
        <f t="shared" si="14"/>
        <v>是</v>
      </c>
      <c r="I205" s="642" t="str">
        <f t="shared" si="15"/>
        <v>款</v>
      </c>
    </row>
    <row r="206" ht="34.9" customHeight="1" spans="1:9">
      <c r="A206" s="457">
        <v>2013401</v>
      </c>
      <c r="B206" s="458" t="s">
        <v>138</v>
      </c>
      <c r="C206" s="240">
        <v>144</v>
      </c>
      <c r="D206" s="595">
        <v>174</v>
      </c>
      <c r="E206" s="595">
        <v>152</v>
      </c>
      <c r="F206" s="353">
        <f t="shared" si="16"/>
        <v>0.056</v>
      </c>
      <c r="G206" s="353">
        <f t="shared" si="17"/>
        <v>0.874</v>
      </c>
      <c r="H206" s="639" t="str">
        <f t="shared" si="14"/>
        <v>是</v>
      </c>
      <c r="I206" s="642" t="str">
        <f t="shared" si="15"/>
        <v>项</v>
      </c>
    </row>
    <row r="207" ht="34.9" customHeight="1" spans="1:9">
      <c r="A207" s="457">
        <v>2013402</v>
      </c>
      <c r="B207" s="458" t="s">
        <v>139</v>
      </c>
      <c r="C207" s="240">
        <v>5</v>
      </c>
      <c r="D207" s="595">
        <v>0</v>
      </c>
      <c r="E207" s="595">
        <v>0</v>
      </c>
      <c r="F207" s="353">
        <f t="shared" si="16"/>
        <v>-1</v>
      </c>
      <c r="G207" s="353" t="str">
        <f t="shared" si="17"/>
        <v/>
      </c>
      <c r="H207" s="639" t="str">
        <f t="shared" si="14"/>
        <v>是</v>
      </c>
      <c r="I207" s="642" t="str">
        <f t="shared" si="15"/>
        <v>项</v>
      </c>
    </row>
    <row r="208" ht="34.9" hidden="1" customHeight="1" spans="1:9">
      <c r="A208" s="457">
        <v>2013403</v>
      </c>
      <c r="B208" s="458" t="s">
        <v>140</v>
      </c>
      <c r="C208" s="240">
        <v>0</v>
      </c>
      <c r="D208" s="595">
        <v>0</v>
      </c>
      <c r="E208" s="595">
        <v>0</v>
      </c>
      <c r="F208" s="353" t="str">
        <f t="shared" si="16"/>
        <v/>
      </c>
      <c r="G208" s="351" t="str">
        <f t="shared" si="17"/>
        <v/>
      </c>
      <c r="H208" s="639" t="str">
        <f t="shared" si="14"/>
        <v>否</v>
      </c>
      <c r="I208" s="642" t="str">
        <f t="shared" si="15"/>
        <v>项</v>
      </c>
    </row>
    <row r="209" ht="34.9" hidden="1" customHeight="1" spans="1:9">
      <c r="A209" s="457">
        <v>2013404</v>
      </c>
      <c r="B209" s="458" t="s">
        <v>268</v>
      </c>
      <c r="C209" s="240">
        <v>0</v>
      </c>
      <c r="D209" s="595">
        <v>0</v>
      </c>
      <c r="E209" s="595">
        <v>0</v>
      </c>
      <c r="F209" s="353" t="str">
        <f t="shared" si="16"/>
        <v/>
      </c>
      <c r="G209" s="351" t="str">
        <f t="shared" si="17"/>
        <v/>
      </c>
      <c r="H209" s="639" t="str">
        <f t="shared" si="14"/>
        <v>否</v>
      </c>
      <c r="I209" s="642" t="str">
        <f t="shared" si="15"/>
        <v>项</v>
      </c>
    </row>
    <row r="210" ht="34.9" customHeight="1" spans="1:9">
      <c r="A210" s="457">
        <v>2013405</v>
      </c>
      <c r="B210" s="458" t="s">
        <v>269</v>
      </c>
      <c r="C210" s="240">
        <v>4</v>
      </c>
      <c r="D210" s="595">
        <v>0</v>
      </c>
      <c r="E210" s="595">
        <v>0</v>
      </c>
      <c r="F210" s="353">
        <f t="shared" si="16"/>
        <v>-1</v>
      </c>
      <c r="G210" s="353" t="str">
        <f t="shared" si="17"/>
        <v/>
      </c>
      <c r="H210" s="639" t="str">
        <f t="shared" si="14"/>
        <v>是</v>
      </c>
      <c r="I210" s="642" t="str">
        <f t="shared" si="15"/>
        <v>项</v>
      </c>
    </row>
    <row r="211" ht="34.9" hidden="1" customHeight="1" spans="1:9">
      <c r="A211" s="457">
        <v>2013450</v>
      </c>
      <c r="B211" s="458" t="s">
        <v>147</v>
      </c>
      <c r="C211" s="240">
        <v>0</v>
      </c>
      <c r="D211" s="595">
        <v>0</v>
      </c>
      <c r="E211" s="595">
        <v>0</v>
      </c>
      <c r="F211" s="353" t="str">
        <f t="shared" si="16"/>
        <v/>
      </c>
      <c r="G211" s="351" t="str">
        <f t="shared" si="17"/>
        <v/>
      </c>
      <c r="H211" s="639" t="str">
        <f t="shared" si="14"/>
        <v>否</v>
      </c>
      <c r="I211" s="642" t="str">
        <f t="shared" si="15"/>
        <v>项</v>
      </c>
    </row>
    <row r="212" ht="34.9" customHeight="1" spans="1:9">
      <c r="A212" s="457">
        <v>2013499</v>
      </c>
      <c r="B212" s="458" t="s">
        <v>270</v>
      </c>
      <c r="C212" s="240">
        <v>10</v>
      </c>
      <c r="D212" s="595">
        <v>10</v>
      </c>
      <c r="E212" s="595">
        <v>6</v>
      </c>
      <c r="F212" s="353">
        <f t="shared" si="16"/>
        <v>-0.4</v>
      </c>
      <c r="G212" s="353">
        <f t="shared" si="17"/>
        <v>0.6</v>
      </c>
      <c r="H212" s="639" t="str">
        <f t="shared" si="14"/>
        <v>是</v>
      </c>
      <c r="I212" s="642" t="str">
        <f t="shared" si="15"/>
        <v>项</v>
      </c>
    </row>
    <row r="213" ht="34.9" hidden="1" customHeight="1" spans="1:9">
      <c r="A213" s="457">
        <v>20135</v>
      </c>
      <c r="B213" s="458" t="s">
        <v>271</v>
      </c>
      <c r="C213" s="595">
        <f>SUM(C214:C218)</f>
        <v>0</v>
      </c>
      <c r="D213" s="595">
        <f>SUM(D214:D218)</f>
        <v>0</v>
      </c>
      <c r="E213" s="595">
        <f>SUM(E214:E218)</f>
        <v>0</v>
      </c>
      <c r="F213" s="353" t="str">
        <f t="shared" si="16"/>
        <v/>
      </c>
      <c r="G213" s="351" t="str">
        <f t="shared" si="17"/>
        <v/>
      </c>
      <c r="H213" s="639" t="str">
        <f t="shared" si="14"/>
        <v>否</v>
      </c>
      <c r="I213" s="642" t="str">
        <f t="shared" si="15"/>
        <v>款</v>
      </c>
    </row>
    <row r="214" ht="34.9" hidden="1" customHeight="1" spans="1:9">
      <c r="A214" s="457">
        <v>2013501</v>
      </c>
      <c r="B214" s="458" t="s">
        <v>138</v>
      </c>
      <c r="C214" s="240">
        <v>0</v>
      </c>
      <c r="D214" s="595">
        <v>0</v>
      </c>
      <c r="E214" s="595">
        <v>0</v>
      </c>
      <c r="F214" s="353" t="str">
        <f t="shared" si="16"/>
        <v/>
      </c>
      <c r="G214" s="351" t="str">
        <f t="shared" si="17"/>
        <v/>
      </c>
      <c r="H214" s="639" t="str">
        <f t="shared" si="14"/>
        <v>否</v>
      </c>
      <c r="I214" s="642" t="str">
        <f t="shared" si="15"/>
        <v>项</v>
      </c>
    </row>
    <row r="215" ht="34.9" hidden="1" customHeight="1" spans="1:9">
      <c r="A215" s="457">
        <v>2013502</v>
      </c>
      <c r="B215" s="458" t="s">
        <v>139</v>
      </c>
      <c r="C215" s="240">
        <v>0</v>
      </c>
      <c r="D215" s="595">
        <v>0</v>
      </c>
      <c r="E215" s="595">
        <v>0</v>
      </c>
      <c r="F215" s="353" t="str">
        <f t="shared" si="16"/>
        <v/>
      </c>
      <c r="G215" s="351" t="str">
        <f t="shared" si="17"/>
        <v/>
      </c>
      <c r="H215" s="639" t="str">
        <f t="shared" si="14"/>
        <v>否</v>
      </c>
      <c r="I215" s="642" t="str">
        <f t="shared" si="15"/>
        <v>项</v>
      </c>
    </row>
    <row r="216" ht="34.9" hidden="1" customHeight="1" spans="1:9">
      <c r="A216" s="457">
        <v>2013503</v>
      </c>
      <c r="B216" s="458" t="s">
        <v>140</v>
      </c>
      <c r="C216" s="240">
        <v>0</v>
      </c>
      <c r="D216" s="595">
        <v>0</v>
      </c>
      <c r="E216" s="595">
        <v>0</v>
      </c>
      <c r="F216" s="353" t="str">
        <f t="shared" si="16"/>
        <v/>
      </c>
      <c r="G216" s="351" t="str">
        <f t="shared" si="17"/>
        <v/>
      </c>
      <c r="H216" s="639" t="str">
        <f t="shared" si="14"/>
        <v>否</v>
      </c>
      <c r="I216" s="642" t="str">
        <f t="shared" si="15"/>
        <v>项</v>
      </c>
    </row>
    <row r="217" ht="34.9" hidden="1" customHeight="1" spans="1:9">
      <c r="A217" s="457">
        <v>2013550</v>
      </c>
      <c r="B217" s="458" t="s">
        <v>147</v>
      </c>
      <c r="C217" s="240">
        <v>0</v>
      </c>
      <c r="D217" s="595">
        <v>0</v>
      </c>
      <c r="E217" s="595">
        <v>0</v>
      </c>
      <c r="F217" s="353" t="str">
        <f t="shared" si="16"/>
        <v/>
      </c>
      <c r="G217" s="351" t="str">
        <f t="shared" si="17"/>
        <v/>
      </c>
      <c r="H217" s="639" t="str">
        <f t="shared" si="14"/>
        <v>否</v>
      </c>
      <c r="I217" s="642" t="str">
        <f t="shared" si="15"/>
        <v>项</v>
      </c>
    </row>
    <row r="218" ht="34.9" hidden="1" customHeight="1" spans="1:9">
      <c r="A218" s="457">
        <v>2013599</v>
      </c>
      <c r="B218" s="458" t="s">
        <v>272</v>
      </c>
      <c r="C218" s="240">
        <v>0</v>
      </c>
      <c r="D218" s="595">
        <v>0</v>
      </c>
      <c r="E218" s="595">
        <v>0</v>
      </c>
      <c r="F218" s="353" t="str">
        <f t="shared" si="16"/>
        <v/>
      </c>
      <c r="G218" s="351" t="str">
        <f t="shared" si="17"/>
        <v/>
      </c>
      <c r="H218" s="639" t="str">
        <f t="shared" si="14"/>
        <v>否</v>
      </c>
      <c r="I218" s="642" t="str">
        <f t="shared" si="15"/>
        <v>项</v>
      </c>
    </row>
    <row r="219" ht="34.9" customHeight="1" spans="1:9">
      <c r="A219" s="457">
        <v>20136</v>
      </c>
      <c r="B219" s="458" t="s">
        <v>273</v>
      </c>
      <c r="C219" s="595">
        <f>SUM(C220:C224)</f>
        <v>186</v>
      </c>
      <c r="D219" s="595">
        <f>SUM(D220:D224)</f>
        <v>181</v>
      </c>
      <c r="E219" s="595">
        <f>SUM(E220:E224)</f>
        <v>167</v>
      </c>
      <c r="F219" s="353">
        <f t="shared" si="16"/>
        <v>-0.102</v>
      </c>
      <c r="G219" s="353">
        <f t="shared" si="17"/>
        <v>0.923</v>
      </c>
      <c r="H219" s="639" t="str">
        <f t="shared" si="14"/>
        <v>是</v>
      </c>
      <c r="I219" s="642" t="str">
        <f t="shared" si="15"/>
        <v>款</v>
      </c>
    </row>
    <row r="220" ht="34.9" customHeight="1" spans="1:9">
      <c r="A220" s="457">
        <v>2013601</v>
      </c>
      <c r="B220" s="458" t="s">
        <v>138</v>
      </c>
      <c r="C220" s="240">
        <v>153</v>
      </c>
      <c r="D220" s="595">
        <v>156</v>
      </c>
      <c r="E220" s="595">
        <v>149</v>
      </c>
      <c r="F220" s="353">
        <f t="shared" si="16"/>
        <v>-0.026</v>
      </c>
      <c r="G220" s="353">
        <f t="shared" si="17"/>
        <v>0.955</v>
      </c>
      <c r="H220" s="639" t="str">
        <f t="shared" si="14"/>
        <v>是</v>
      </c>
      <c r="I220" s="642" t="str">
        <f t="shared" si="15"/>
        <v>项</v>
      </c>
    </row>
    <row r="221" ht="34.9" customHeight="1" spans="1:9">
      <c r="A221" s="457">
        <v>2013602</v>
      </c>
      <c r="B221" s="458" t="s">
        <v>139</v>
      </c>
      <c r="C221" s="240">
        <v>30</v>
      </c>
      <c r="D221" s="595">
        <v>25</v>
      </c>
      <c r="E221" s="595">
        <v>18</v>
      </c>
      <c r="F221" s="353">
        <f t="shared" si="16"/>
        <v>-0.4</v>
      </c>
      <c r="G221" s="353">
        <f t="shared" si="17"/>
        <v>0.72</v>
      </c>
      <c r="H221" s="639" t="str">
        <f t="shared" si="14"/>
        <v>是</v>
      </c>
      <c r="I221" s="642" t="str">
        <f t="shared" si="15"/>
        <v>项</v>
      </c>
    </row>
    <row r="222" ht="34.9" hidden="1" customHeight="1" spans="1:9">
      <c r="A222" s="457">
        <v>2013603</v>
      </c>
      <c r="B222" s="458" t="s">
        <v>140</v>
      </c>
      <c r="C222" s="240">
        <v>0</v>
      </c>
      <c r="D222" s="595">
        <v>0</v>
      </c>
      <c r="E222" s="595">
        <v>0</v>
      </c>
      <c r="F222" s="353" t="str">
        <f t="shared" si="16"/>
        <v/>
      </c>
      <c r="G222" s="351" t="str">
        <f t="shared" si="17"/>
        <v/>
      </c>
      <c r="H222" s="639" t="str">
        <f t="shared" si="14"/>
        <v>否</v>
      </c>
      <c r="I222" s="642" t="str">
        <f t="shared" si="15"/>
        <v>项</v>
      </c>
    </row>
    <row r="223" ht="34.9" hidden="1" customHeight="1" spans="1:9">
      <c r="A223" s="457">
        <v>2013650</v>
      </c>
      <c r="B223" s="458" t="s">
        <v>147</v>
      </c>
      <c r="C223" s="240">
        <v>0</v>
      </c>
      <c r="D223" s="595">
        <v>0</v>
      </c>
      <c r="E223" s="595">
        <v>0</v>
      </c>
      <c r="F223" s="353" t="str">
        <f t="shared" si="16"/>
        <v/>
      </c>
      <c r="G223" s="351" t="str">
        <f t="shared" si="17"/>
        <v/>
      </c>
      <c r="H223" s="639" t="str">
        <f t="shared" si="14"/>
        <v>否</v>
      </c>
      <c r="I223" s="642" t="str">
        <f t="shared" si="15"/>
        <v>项</v>
      </c>
    </row>
    <row r="224" ht="34.9" customHeight="1" spans="1:9">
      <c r="A224" s="457">
        <v>2013699</v>
      </c>
      <c r="B224" s="458" t="s">
        <v>274</v>
      </c>
      <c r="C224" s="240">
        <v>3</v>
      </c>
      <c r="D224" s="595">
        <v>0</v>
      </c>
      <c r="E224" s="595">
        <v>0</v>
      </c>
      <c r="F224" s="353">
        <f t="shared" si="16"/>
        <v>-1</v>
      </c>
      <c r="G224" s="353" t="str">
        <f t="shared" si="17"/>
        <v/>
      </c>
      <c r="H224" s="639" t="str">
        <f t="shared" si="14"/>
        <v>是</v>
      </c>
      <c r="I224" s="642" t="str">
        <f t="shared" si="15"/>
        <v>项</v>
      </c>
    </row>
    <row r="225" ht="34.9" hidden="1" customHeight="1" spans="1:9">
      <c r="A225" s="457">
        <v>20137</v>
      </c>
      <c r="B225" s="458" t="s">
        <v>275</v>
      </c>
      <c r="C225" s="595">
        <f>SUM(C226:C231)</f>
        <v>0</v>
      </c>
      <c r="D225" s="595">
        <f>SUM(D226:D231)</f>
        <v>0</v>
      </c>
      <c r="E225" s="595">
        <f>SUM(E226:E231)</f>
        <v>0</v>
      </c>
      <c r="F225" s="353" t="str">
        <f t="shared" si="16"/>
        <v/>
      </c>
      <c r="G225" s="351" t="str">
        <f t="shared" si="17"/>
        <v/>
      </c>
      <c r="H225" s="639" t="str">
        <f t="shared" si="14"/>
        <v>否</v>
      </c>
      <c r="I225" s="642" t="str">
        <f t="shared" si="15"/>
        <v>款</v>
      </c>
    </row>
    <row r="226" ht="34.9" hidden="1" customHeight="1" spans="1:9">
      <c r="A226" s="457">
        <v>2013701</v>
      </c>
      <c r="B226" s="458" t="s">
        <v>138</v>
      </c>
      <c r="C226" s="240">
        <v>0</v>
      </c>
      <c r="D226" s="595">
        <v>0</v>
      </c>
      <c r="E226" s="595">
        <v>0</v>
      </c>
      <c r="F226" s="353" t="str">
        <f t="shared" si="16"/>
        <v/>
      </c>
      <c r="G226" s="351" t="str">
        <f t="shared" si="17"/>
        <v/>
      </c>
      <c r="H226" s="639" t="str">
        <f t="shared" si="14"/>
        <v>否</v>
      </c>
      <c r="I226" s="642" t="str">
        <f t="shared" si="15"/>
        <v>项</v>
      </c>
    </row>
    <row r="227" ht="34.9" hidden="1" customHeight="1" spans="1:9">
      <c r="A227" s="457">
        <v>2013702</v>
      </c>
      <c r="B227" s="458" t="s">
        <v>139</v>
      </c>
      <c r="C227" s="240">
        <v>0</v>
      </c>
      <c r="D227" s="595">
        <v>0</v>
      </c>
      <c r="E227" s="595">
        <v>0</v>
      </c>
      <c r="F227" s="353" t="str">
        <f t="shared" si="16"/>
        <v/>
      </c>
      <c r="G227" s="351" t="str">
        <f t="shared" si="17"/>
        <v/>
      </c>
      <c r="H227" s="639" t="str">
        <f t="shared" si="14"/>
        <v>否</v>
      </c>
      <c r="I227" s="642" t="str">
        <f t="shared" si="15"/>
        <v>项</v>
      </c>
    </row>
    <row r="228" ht="34.9" hidden="1" customHeight="1" spans="1:9">
      <c r="A228" s="457">
        <v>2013703</v>
      </c>
      <c r="B228" s="458" t="s">
        <v>140</v>
      </c>
      <c r="C228" s="240">
        <v>0</v>
      </c>
      <c r="D228" s="595">
        <v>0</v>
      </c>
      <c r="E228" s="595">
        <v>0</v>
      </c>
      <c r="F228" s="353" t="str">
        <f t="shared" si="16"/>
        <v/>
      </c>
      <c r="G228" s="351" t="str">
        <f t="shared" si="17"/>
        <v/>
      </c>
      <c r="H228" s="639" t="str">
        <f t="shared" si="14"/>
        <v>否</v>
      </c>
      <c r="I228" s="642" t="str">
        <f t="shared" si="15"/>
        <v>项</v>
      </c>
    </row>
    <row r="229" ht="34.9" hidden="1" customHeight="1" spans="1:9">
      <c r="A229" s="457">
        <v>2013704</v>
      </c>
      <c r="B229" s="458" t="s">
        <v>276</v>
      </c>
      <c r="C229" s="240">
        <v>0</v>
      </c>
      <c r="D229" s="595">
        <v>0</v>
      </c>
      <c r="E229" s="595">
        <v>0</v>
      </c>
      <c r="F229" s="353" t="str">
        <f t="shared" si="16"/>
        <v/>
      </c>
      <c r="G229" s="351" t="str">
        <f t="shared" si="17"/>
        <v/>
      </c>
      <c r="H229" s="639" t="str">
        <f t="shared" si="14"/>
        <v>否</v>
      </c>
      <c r="I229" s="642" t="str">
        <f t="shared" si="15"/>
        <v>项</v>
      </c>
    </row>
    <row r="230" ht="34.9" hidden="1" customHeight="1" spans="1:9">
      <c r="A230" s="457">
        <v>2013750</v>
      </c>
      <c r="B230" s="458" t="s">
        <v>147</v>
      </c>
      <c r="C230" s="240">
        <v>0</v>
      </c>
      <c r="D230" s="595">
        <v>0</v>
      </c>
      <c r="E230" s="595">
        <v>0</v>
      </c>
      <c r="F230" s="353" t="str">
        <f t="shared" si="16"/>
        <v/>
      </c>
      <c r="G230" s="351" t="str">
        <f t="shared" si="17"/>
        <v/>
      </c>
      <c r="H230" s="639" t="str">
        <f t="shared" si="14"/>
        <v>否</v>
      </c>
      <c r="I230" s="642" t="str">
        <f t="shared" si="15"/>
        <v>项</v>
      </c>
    </row>
    <row r="231" ht="34.9" hidden="1" customHeight="1" spans="1:9">
      <c r="A231" s="457">
        <v>2013799</v>
      </c>
      <c r="B231" s="458" t="s">
        <v>277</v>
      </c>
      <c r="C231" s="240">
        <v>0</v>
      </c>
      <c r="D231" s="595">
        <v>0</v>
      </c>
      <c r="E231" s="595">
        <v>0</v>
      </c>
      <c r="F231" s="353" t="str">
        <f t="shared" si="16"/>
        <v/>
      </c>
      <c r="G231" s="351" t="str">
        <f t="shared" si="17"/>
        <v/>
      </c>
      <c r="H231" s="639" t="str">
        <f t="shared" si="14"/>
        <v>否</v>
      </c>
      <c r="I231" s="642" t="str">
        <f t="shared" si="15"/>
        <v>项</v>
      </c>
    </row>
    <row r="232" ht="34.9" customHeight="1" spans="1:9">
      <c r="A232" s="457">
        <v>20138</v>
      </c>
      <c r="B232" s="458" t="s">
        <v>278</v>
      </c>
      <c r="C232" s="595">
        <f>SUM(C233:C246)</f>
        <v>1032</v>
      </c>
      <c r="D232" s="595">
        <f>SUM(D233:D246)</f>
        <v>1086</v>
      </c>
      <c r="E232" s="595">
        <f>SUM(E233:E246)</f>
        <v>1016</v>
      </c>
      <c r="F232" s="353">
        <f t="shared" si="16"/>
        <v>-0.016</v>
      </c>
      <c r="G232" s="353">
        <f t="shared" si="17"/>
        <v>0.936</v>
      </c>
      <c r="H232" s="639" t="str">
        <f t="shared" si="14"/>
        <v>是</v>
      </c>
      <c r="I232" s="642" t="str">
        <f t="shared" si="15"/>
        <v>款</v>
      </c>
    </row>
    <row r="233" ht="34.9" customHeight="1" spans="1:9">
      <c r="A233" s="457">
        <v>2013801</v>
      </c>
      <c r="B233" s="458" t="s">
        <v>138</v>
      </c>
      <c r="C233" s="240">
        <v>986</v>
      </c>
      <c r="D233" s="595">
        <v>1018</v>
      </c>
      <c r="E233" s="595">
        <v>986</v>
      </c>
      <c r="F233" s="353">
        <f t="shared" si="16"/>
        <v>0</v>
      </c>
      <c r="G233" s="353">
        <f t="shared" si="17"/>
        <v>0.969</v>
      </c>
      <c r="H233" s="639" t="str">
        <f t="shared" si="14"/>
        <v>是</v>
      </c>
      <c r="I233" s="642" t="str">
        <f t="shared" si="15"/>
        <v>项</v>
      </c>
    </row>
    <row r="234" s="488" customFormat="1" ht="34.9" hidden="1" customHeight="1" spans="1:9">
      <c r="A234" s="457">
        <v>2013802</v>
      </c>
      <c r="B234" s="459" t="s">
        <v>139</v>
      </c>
      <c r="C234" s="240">
        <v>0</v>
      </c>
      <c r="D234" s="595">
        <v>0</v>
      </c>
      <c r="E234" s="595">
        <v>0</v>
      </c>
      <c r="F234" s="353" t="str">
        <f t="shared" si="16"/>
        <v/>
      </c>
      <c r="G234" s="351" t="str">
        <f t="shared" si="17"/>
        <v/>
      </c>
      <c r="H234" s="639" t="str">
        <f t="shared" si="14"/>
        <v>否</v>
      </c>
      <c r="I234" s="642" t="str">
        <f t="shared" si="15"/>
        <v>项</v>
      </c>
    </row>
    <row r="235" ht="34.9" hidden="1" customHeight="1" spans="1:9">
      <c r="A235" s="457">
        <v>2013803</v>
      </c>
      <c r="B235" s="458" t="s">
        <v>140</v>
      </c>
      <c r="C235" s="240">
        <v>0</v>
      </c>
      <c r="D235" s="595">
        <v>0</v>
      </c>
      <c r="E235" s="595">
        <v>0</v>
      </c>
      <c r="F235" s="353" t="str">
        <f t="shared" si="16"/>
        <v/>
      </c>
      <c r="G235" s="351" t="str">
        <f t="shared" si="17"/>
        <v/>
      </c>
      <c r="H235" s="639" t="str">
        <f t="shared" si="14"/>
        <v>否</v>
      </c>
      <c r="I235" s="642" t="str">
        <f t="shared" si="15"/>
        <v>项</v>
      </c>
    </row>
    <row r="236" ht="34.9" hidden="1" customHeight="1" spans="1:9">
      <c r="A236" s="457">
        <v>2013804</v>
      </c>
      <c r="B236" s="458" t="s">
        <v>279</v>
      </c>
      <c r="C236" s="240">
        <v>0</v>
      </c>
      <c r="D236" s="595">
        <v>0</v>
      </c>
      <c r="E236" s="595">
        <v>0</v>
      </c>
      <c r="F236" s="353" t="str">
        <f t="shared" si="16"/>
        <v/>
      </c>
      <c r="G236" s="351" t="str">
        <f t="shared" si="17"/>
        <v/>
      </c>
      <c r="H236" s="639" t="str">
        <f t="shared" si="14"/>
        <v>否</v>
      </c>
      <c r="I236" s="642" t="str">
        <f t="shared" si="15"/>
        <v>项</v>
      </c>
    </row>
    <row r="237" ht="34.9" customHeight="1" spans="1:9">
      <c r="A237" s="457">
        <v>2013805</v>
      </c>
      <c r="B237" s="458" t="s">
        <v>280</v>
      </c>
      <c r="C237" s="240">
        <v>13</v>
      </c>
      <c r="D237" s="595">
        <v>0</v>
      </c>
      <c r="E237" s="595">
        <v>15</v>
      </c>
      <c r="F237" s="353">
        <f t="shared" si="16"/>
        <v>0.154</v>
      </c>
      <c r="G237" s="353" t="str">
        <f t="shared" si="17"/>
        <v/>
      </c>
      <c r="H237" s="639" t="str">
        <f t="shared" si="14"/>
        <v>是</v>
      </c>
      <c r="I237" s="642" t="str">
        <f t="shared" si="15"/>
        <v>项</v>
      </c>
    </row>
    <row r="238" s="488" customFormat="1" ht="34.9" customHeight="1" spans="1:9">
      <c r="A238" s="457">
        <v>2013808</v>
      </c>
      <c r="B238" s="459" t="s">
        <v>179</v>
      </c>
      <c r="C238" s="240">
        <v>5</v>
      </c>
      <c r="D238" s="595">
        <v>0</v>
      </c>
      <c r="E238" s="595">
        <v>5</v>
      </c>
      <c r="F238" s="353">
        <f t="shared" si="16"/>
        <v>0</v>
      </c>
      <c r="G238" s="353" t="str">
        <f t="shared" si="17"/>
        <v/>
      </c>
      <c r="H238" s="639" t="str">
        <f t="shared" si="14"/>
        <v>是</v>
      </c>
      <c r="I238" s="642" t="str">
        <f t="shared" si="15"/>
        <v>项</v>
      </c>
    </row>
    <row r="239" ht="34.9" hidden="1" customHeight="1" spans="1:9">
      <c r="A239" s="457">
        <v>2013810</v>
      </c>
      <c r="B239" s="458" t="s">
        <v>281</v>
      </c>
      <c r="C239" s="240">
        <v>0</v>
      </c>
      <c r="D239" s="595">
        <v>0</v>
      </c>
      <c r="E239" s="595">
        <v>0</v>
      </c>
      <c r="F239" s="353" t="str">
        <f t="shared" si="16"/>
        <v/>
      </c>
      <c r="G239" s="351" t="str">
        <f t="shared" si="17"/>
        <v/>
      </c>
      <c r="H239" s="639" t="str">
        <f t="shared" si="14"/>
        <v>否</v>
      </c>
      <c r="I239" s="642" t="str">
        <f t="shared" si="15"/>
        <v>项</v>
      </c>
    </row>
    <row r="240" ht="34.9" customHeight="1" spans="1:9">
      <c r="A240" s="457">
        <v>2013812</v>
      </c>
      <c r="B240" s="458" t="s">
        <v>282</v>
      </c>
      <c r="C240" s="240">
        <v>0</v>
      </c>
      <c r="D240" s="595">
        <v>8</v>
      </c>
      <c r="E240" s="595">
        <v>0</v>
      </c>
      <c r="F240" s="353" t="str">
        <f t="shared" si="16"/>
        <v/>
      </c>
      <c r="G240" s="353">
        <f t="shared" si="17"/>
        <v>0</v>
      </c>
      <c r="H240" s="639" t="str">
        <f t="shared" si="14"/>
        <v>是</v>
      </c>
      <c r="I240" s="642" t="str">
        <f t="shared" si="15"/>
        <v>项</v>
      </c>
    </row>
    <row r="241" ht="34.9" hidden="1" customHeight="1" spans="1:9">
      <c r="A241" s="457">
        <v>2013813</v>
      </c>
      <c r="B241" s="458" t="s">
        <v>283</v>
      </c>
      <c r="C241" s="240">
        <v>0</v>
      </c>
      <c r="D241" s="595">
        <v>0</v>
      </c>
      <c r="E241" s="595">
        <v>0</v>
      </c>
      <c r="F241" s="353" t="str">
        <f t="shared" si="16"/>
        <v/>
      </c>
      <c r="G241" s="351" t="str">
        <f t="shared" si="17"/>
        <v/>
      </c>
      <c r="H241" s="639" t="str">
        <f t="shared" si="14"/>
        <v>否</v>
      </c>
      <c r="I241" s="642" t="str">
        <f t="shared" si="15"/>
        <v>项</v>
      </c>
    </row>
    <row r="242" ht="34.9" hidden="1" customHeight="1" spans="1:9">
      <c r="A242" s="457">
        <v>2013814</v>
      </c>
      <c r="B242" s="458" t="s">
        <v>284</v>
      </c>
      <c r="C242" s="240">
        <v>0</v>
      </c>
      <c r="D242" s="595">
        <v>0</v>
      </c>
      <c r="E242" s="595">
        <v>0</v>
      </c>
      <c r="F242" s="353" t="str">
        <f t="shared" si="16"/>
        <v/>
      </c>
      <c r="G242" s="351" t="str">
        <f t="shared" si="17"/>
        <v/>
      </c>
      <c r="H242" s="639" t="str">
        <f t="shared" si="14"/>
        <v>否</v>
      </c>
      <c r="I242" s="642" t="str">
        <f t="shared" si="15"/>
        <v>项</v>
      </c>
    </row>
    <row r="243" ht="34.9" hidden="1" customHeight="1" spans="1:9">
      <c r="A243" s="457">
        <v>2013815</v>
      </c>
      <c r="B243" s="458" t="s">
        <v>285</v>
      </c>
      <c r="C243" s="240">
        <v>0</v>
      </c>
      <c r="D243" s="595">
        <v>0</v>
      </c>
      <c r="E243" s="595">
        <v>0</v>
      </c>
      <c r="F243" s="353" t="str">
        <f t="shared" si="16"/>
        <v/>
      </c>
      <c r="G243" s="351" t="str">
        <f t="shared" si="17"/>
        <v/>
      </c>
      <c r="H243" s="639" t="str">
        <f t="shared" si="14"/>
        <v>否</v>
      </c>
      <c r="I243" s="642" t="str">
        <f t="shared" si="15"/>
        <v>项</v>
      </c>
    </row>
    <row r="244" ht="34.9" customHeight="1" spans="1:9">
      <c r="A244" s="457">
        <v>2013816</v>
      </c>
      <c r="B244" s="458" t="s">
        <v>286</v>
      </c>
      <c r="C244" s="240">
        <v>11</v>
      </c>
      <c r="D244" s="595">
        <v>20</v>
      </c>
      <c r="E244" s="595">
        <v>0</v>
      </c>
      <c r="F244" s="353">
        <f t="shared" si="16"/>
        <v>-1</v>
      </c>
      <c r="G244" s="353">
        <f t="shared" si="17"/>
        <v>0</v>
      </c>
      <c r="H244" s="639" t="str">
        <f t="shared" si="14"/>
        <v>是</v>
      </c>
      <c r="I244" s="642" t="str">
        <f t="shared" si="15"/>
        <v>项</v>
      </c>
    </row>
    <row r="245" ht="34.9" hidden="1" customHeight="1" spans="1:9">
      <c r="A245" s="457">
        <v>2013850</v>
      </c>
      <c r="B245" s="458" t="s">
        <v>147</v>
      </c>
      <c r="C245" s="240">
        <v>0</v>
      </c>
      <c r="D245" s="595">
        <v>0</v>
      </c>
      <c r="E245" s="595">
        <v>0</v>
      </c>
      <c r="F245" s="353" t="str">
        <f t="shared" si="16"/>
        <v/>
      </c>
      <c r="G245" s="351" t="str">
        <f t="shared" si="17"/>
        <v/>
      </c>
      <c r="H245" s="639" t="str">
        <f t="shared" si="14"/>
        <v>否</v>
      </c>
      <c r="I245" s="642" t="str">
        <f t="shared" si="15"/>
        <v>项</v>
      </c>
    </row>
    <row r="246" ht="34.9" customHeight="1" spans="1:9">
      <c r="A246" s="457">
        <v>2013899</v>
      </c>
      <c r="B246" s="458" t="s">
        <v>287</v>
      </c>
      <c r="C246" s="240">
        <v>17</v>
      </c>
      <c r="D246" s="595">
        <v>40</v>
      </c>
      <c r="E246" s="595">
        <v>10</v>
      </c>
      <c r="F246" s="353">
        <f t="shared" si="16"/>
        <v>-0.412</v>
      </c>
      <c r="G246" s="353">
        <f t="shared" si="17"/>
        <v>0.25</v>
      </c>
      <c r="H246" s="639" t="str">
        <f t="shared" si="14"/>
        <v>是</v>
      </c>
      <c r="I246" s="642" t="str">
        <f t="shared" si="15"/>
        <v>项</v>
      </c>
    </row>
    <row r="247" ht="34.9" customHeight="1" spans="1:9">
      <c r="A247" s="457">
        <v>20199</v>
      </c>
      <c r="B247" s="458" t="s">
        <v>288</v>
      </c>
      <c r="C247" s="595">
        <f>SUM(C248:C249)</f>
        <v>290</v>
      </c>
      <c r="D247" s="595">
        <f>SUM(D248:D249)</f>
        <v>539</v>
      </c>
      <c r="E247" s="595">
        <f>SUM(E248:E249)</f>
        <v>230</v>
      </c>
      <c r="F247" s="353">
        <f t="shared" si="16"/>
        <v>-0.207</v>
      </c>
      <c r="G247" s="353">
        <f t="shared" si="17"/>
        <v>0.427</v>
      </c>
      <c r="H247" s="639" t="str">
        <f t="shared" si="14"/>
        <v>是</v>
      </c>
      <c r="I247" s="642" t="str">
        <f t="shared" si="15"/>
        <v>款</v>
      </c>
    </row>
    <row r="248" ht="34.9" hidden="1" customHeight="1" spans="1:9">
      <c r="A248" s="457">
        <v>2019901</v>
      </c>
      <c r="B248" s="458" t="s">
        <v>289</v>
      </c>
      <c r="C248" s="240">
        <v>0</v>
      </c>
      <c r="D248" s="595">
        <v>0</v>
      </c>
      <c r="E248" s="595">
        <v>0</v>
      </c>
      <c r="F248" s="353" t="str">
        <f t="shared" si="16"/>
        <v/>
      </c>
      <c r="G248" s="351" t="str">
        <f t="shared" si="17"/>
        <v/>
      </c>
      <c r="H248" s="639" t="str">
        <f t="shared" si="14"/>
        <v>否</v>
      </c>
      <c r="I248" s="642" t="str">
        <f t="shared" si="15"/>
        <v>项</v>
      </c>
    </row>
    <row r="249" ht="34.9" customHeight="1" spans="1:9">
      <c r="A249" s="457">
        <v>2019999</v>
      </c>
      <c r="B249" s="458" t="s">
        <v>290</v>
      </c>
      <c r="C249" s="240">
        <v>290</v>
      </c>
      <c r="D249" s="595">
        <v>539</v>
      </c>
      <c r="E249" s="595">
        <v>230</v>
      </c>
      <c r="F249" s="353">
        <f t="shared" si="16"/>
        <v>-0.207</v>
      </c>
      <c r="G249" s="353">
        <f t="shared" si="17"/>
        <v>0.427</v>
      </c>
      <c r="H249" s="639" t="str">
        <f t="shared" si="14"/>
        <v>是</v>
      </c>
      <c r="I249" s="642" t="str">
        <f t="shared" si="15"/>
        <v>项</v>
      </c>
    </row>
    <row r="250" ht="34.9" customHeight="1" spans="1:9">
      <c r="A250" s="637">
        <v>202</v>
      </c>
      <c r="B250" s="644" t="s">
        <v>80</v>
      </c>
      <c r="C250" s="591">
        <f>SUM(C251,C252)</f>
        <v>0</v>
      </c>
      <c r="D250" s="591">
        <f>SUM(D251,D252)</f>
        <v>0</v>
      </c>
      <c r="E250" s="591">
        <f>SUM(E251,E252)</f>
        <v>0</v>
      </c>
      <c r="F250" s="351" t="str">
        <f t="shared" si="16"/>
        <v/>
      </c>
      <c r="G250" s="351" t="str">
        <f t="shared" si="17"/>
        <v/>
      </c>
      <c r="H250" s="639" t="str">
        <f t="shared" si="14"/>
        <v>是</v>
      </c>
      <c r="I250" s="642" t="str">
        <f t="shared" si="15"/>
        <v>类</v>
      </c>
    </row>
    <row r="251" ht="34.9" hidden="1" customHeight="1" spans="1:9">
      <c r="A251" s="457">
        <v>20205</v>
      </c>
      <c r="B251" s="458" t="s">
        <v>291</v>
      </c>
      <c r="C251" s="595"/>
      <c r="D251" s="595"/>
      <c r="E251" s="595"/>
      <c r="F251" s="353" t="str">
        <f t="shared" si="16"/>
        <v/>
      </c>
      <c r="G251" s="351" t="str">
        <f t="shared" si="17"/>
        <v/>
      </c>
      <c r="H251" s="639" t="str">
        <f t="shared" si="14"/>
        <v>否</v>
      </c>
      <c r="I251" s="642" t="str">
        <f t="shared" si="15"/>
        <v>款</v>
      </c>
    </row>
    <row r="252" ht="34.9" hidden="1" customHeight="1" spans="1:9">
      <c r="A252" s="457">
        <v>20299</v>
      </c>
      <c r="B252" s="458" t="s">
        <v>292</v>
      </c>
      <c r="C252" s="595"/>
      <c r="D252" s="595"/>
      <c r="E252" s="595"/>
      <c r="F252" s="353" t="str">
        <f t="shared" si="16"/>
        <v/>
      </c>
      <c r="G252" s="351" t="str">
        <f t="shared" si="17"/>
        <v/>
      </c>
      <c r="H252" s="639" t="str">
        <f t="shared" si="14"/>
        <v>否</v>
      </c>
      <c r="I252" s="642" t="str">
        <f t="shared" si="15"/>
        <v>款</v>
      </c>
    </row>
    <row r="253" ht="34.9" customHeight="1" spans="1:9">
      <c r="A253" s="637">
        <v>203</v>
      </c>
      <c r="B253" s="644" t="s">
        <v>82</v>
      </c>
      <c r="C253" s="591">
        <f>SUM(C254,C256,C258,C260,C270)</f>
        <v>73</v>
      </c>
      <c r="D253" s="591">
        <f>SUM(D254,D256,D258,D260,D270)</f>
        <v>100</v>
      </c>
      <c r="E253" s="591">
        <f>SUM(E254,E256,E258,E260,E270)</f>
        <v>195</v>
      </c>
      <c r="F253" s="351">
        <f t="shared" si="16"/>
        <v>1.671</v>
      </c>
      <c r="G253" s="351">
        <f t="shared" si="17"/>
        <v>1.95</v>
      </c>
      <c r="H253" s="639" t="str">
        <f t="shared" si="14"/>
        <v>是</v>
      </c>
      <c r="I253" s="642" t="str">
        <f t="shared" si="15"/>
        <v>类</v>
      </c>
    </row>
    <row r="254" ht="34.9" hidden="1" customHeight="1" spans="1:9">
      <c r="A254" s="645">
        <v>20301</v>
      </c>
      <c r="B254" s="458" t="s">
        <v>293</v>
      </c>
      <c r="C254" s="595">
        <f t="shared" ref="C254:C258" si="18">C255</f>
        <v>0</v>
      </c>
      <c r="D254" s="595">
        <f t="shared" ref="D254:D258" si="19">D255</f>
        <v>0</v>
      </c>
      <c r="E254" s="595">
        <f t="shared" ref="E254:E258" si="20">E255</f>
        <v>0</v>
      </c>
      <c r="F254" s="353" t="str">
        <f t="shared" si="16"/>
        <v/>
      </c>
      <c r="G254" s="351" t="str">
        <f t="shared" si="17"/>
        <v/>
      </c>
      <c r="H254" s="639" t="str">
        <f t="shared" si="14"/>
        <v>否</v>
      </c>
      <c r="I254" s="642" t="str">
        <f t="shared" si="15"/>
        <v>款</v>
      </c>
    </row>
    <row r="255" ht="34.9" hidden="1" customHeight="1" spans="1:9">
      <c r="A255" s="645">
        <v>2030101</v>
      </c>
      <c r="B255" s="458" t="s">
        <v>294</v>
      </c>
      <c r="C255" s="240">
        <v>0</v>
      </c>
      <c r="D255" s="595">
        <v>0</v>
      </c>
      <c r="E255" s="595">
        <v>0</v>
      </c>
      <c r="F255" s="353" t="str">
        <f t="shared" si="16"/>
        <v/>
      </c>
      <c r="G255" s="351" t="str">
        <f t="shared" si="17"/>
        <v/>
      </c>
      <c r="H255" s="639" t="str">
        <f t="shared" si="14"/>
        <v>否</v>
      </c>
      <c r="I255" s="642" t="str">
        <f t="shared" si="15"/>
        <v>项</v>
      </c>
    </row>
    <row r="256" ht="34.9" hidden="1" customHeight="1" spans="1:9">
      <c r="A256" s="645">
        <v>20304</v>
      </c>
      <c r="B256" s="458" t="s">
        <v>295</v>
      </c>
      <c r="C256" s="595">
        <f t="shared" si="18"/>
        <v>0</v>
      </c>
      <c r="D256" s="595">
        <f t="shared" si="19"/>
        <v>0</v>
      </c>
      <c r="E256" s="595">
        <f t="shared" si="20"/>
        <v>0</v>
      </c>
      <c r="F256" s="353" t="str">
        <f t="shared" si="16"/>
        <v/>
      </c>
      <c r="G256" s="351" t="str">
        <f t="shared" si="17"/>
        <v/>
      </c>
      <c r="H256" s="639" t="str">
        <f t="shared" si="14"/>
        <v>否</v>
      </c>
      <c r="I256" s="642" t="str">
        <f t="shared" si="15"/>
        <v>款</v>
      </c>
    </row>
    <row r="257" ht="34.9" hidden="1" customHeight="1" spans="1:9">
      <c r="A257" s="645">
        <v>2030401</v>
      </c>
      <c r="B257" s="458" t="s">
        <v>296</v>
      </c>
      <c r="C257" s="240">
        <v>0</v>
      </c>
      <c r="D257" s="595">
        <v>0</v>
      </c>
      <c r="E257" s="595">
        <v>0</v>
      </c>
      <c r="F257" s="353" t="str">
        <f t="shared" si="16"/>
        <v/>
      </c>
      <c r="G257" s="351" t="str">
        <f t="shared" si="17"/>
        <v/>
      </c>
      <c r="H257" s="639" t="str">
        <f t="shared" ref="H257:H320" si="21">IF(LEN(A257)=3,"是",IF(B257&lt;&gt;"",IF(SUM(C257:E257)&lt;&gt;0,"是","否"),"是"))</f>
        <v>否</v>
      </c>
      <c r="I257" s="642" t="str">
        <f t="shared" ref="I257:I320" si="22">IF(LEN(A257)=3,"类",IF(LEN(A257)=5,"款","项"))</f>
        <v>项</v>
      </c>
    </row>
    <row r="258" ht="34.9" hidden="1" customHeight="1" spans="1:9">
      <c r="A258" s="645">
        <v>20305</v>
      </c>
      <c r="B258" s="458" t="s">
        <v>297</v>
      </c>
      <c r="C258" s="595">
        <f t="shared" si="18"/>
        <v>0</v>
      </c>
      <c r="D258" s="595">
        <f t="shared" si="19"/>
        <v>0</v>
      </c>
      <c r="E258" s="595">
        <f t="shared" si="20"/>
        <v>0</v>
      </c>
      <c r="F258" s="353" t="str">
        <f t="shared" si="16"/>
        <v/>
      </c>
      <c r="G258" s="351" t="str">
        <f t="shared" si="17"/>
        <v/>
      </c>
      <c r="H258" s="639" t="str">
        <f t="shared" si="21"/>
        <v>否</v>
      </c>
      <c r="I258" s="642" t="str">
        <f t="shared" si="22"/>
        <v>款</v>
      </c>
    </row>
    <row r="259" ht="34.9" hidden="1" customHeight="1" spans="1:9">
      <c r="A259" s="645">
        <v>2030501</v>
      </c>
      <c r="B259" s="458" t="s">
        <v>298</v>
      </c>
      <c r="C259" s="240">
        <v>0</v>
      </c>
      <c r="D259" s="595">
        <v>0</v>
      </c>
      <c r="E259" s="595">
        <v>0</v>
      </c>
      <c r="F259" s="353" t="str">
        <f t="shared" si="16"/>
        <v/>
      </c>
      <c r="G259" s="351" t="str">
        <f t="shared" si="17"/>
        <v/>
      </c>
      <c r="H259" s="639" t="str">
        <f t="shared" si="21"/>
        <v>否</v>
      </c>
      <c r="I259" s="642" t="str">
        <f t="shared" si="22"/>
        <v>项</v>
      </c>
    </row>
    <row r="260" ht="34.9" customHeight="1" spans="1:9">
      <c r="A260" s="457">
        <v>20306</v>
      </c>
      <c r="B260" s="458" t="s">
        <v>299</v>
      </c>
      <c r="C260" s="595">
        <f>SUM(C261:C269)</f>
        <v>51</v>
      </c>
      <c r="D260" s="595">
        <f>SUM(D261:D269)</f>
        <v>93</v>
      </c>
      <c r="E260" s="595">
        <f>SUM(E261:E269)</f>
        <v>188</v>
      </c>
      <c r="F260" s="353">
        <f t="shared" si="16"/>
        <v>2.686</v>
      </c>
      <c r="G260" s="353">
        <f t="shared" si="17"/>
        <v>2.022</v>
      </c>
      <c r="H260" s="639" t="str">
        <f t="shared" si="21"/>
        <v>是</v>
      </c>
      <c r="I260" s="642" t="str">
        <f t="shared" si="22"/>
        <v>款</v>
      </c>
    </row>
    <row r="261" ht="34.9" customHeight="1" spans="1:9">
      <c r="A261" s="457">
        <v>2030601</v>
      </c>
      <c r="B261" s="458" t="s">
        <v>300</v>
      </c>
      <c r="C261" s="240">
        <v>31</v>
      </c>
      <c r="D261" s="595">
        <v>25</v>
      </c>
      <c r="E261" s="595">
        <v>47</v>
      </c>
      <c r="F261" s="353">
        <f t="shared" si="16"/>
        <v>0.516</v>
      </c>
      <c r="G261" s="353">
        <f t="shared" si="17"/>
        <v>1.88</v>
      </c>
      <c r="H261" s="639" t="str">
        <f t="shared" si="21"/>
        <v>是</v>
      </c>
      <c r="I261" s="642" t="str">
        <f t="shared" si="22"/>
        <v>项</v>
      </c>
    </row>
    <row r="262" ht="34.9" hidden="1" customHeight="1" spans="1:9">
      <c r="A262" s="457">
        <v>2030602</v>
      </c>
      <c r="B262" s="458" t="s">
        <v>301</v>
      </c>
      <c r="C262" s="240">
        <v>0</v>
      </c>
      <c r="D262" s="595">
        <v>0</v>
      </c>
      <c r="E262" s="595">
        <v>0</v>
      </c>
      <c r="F262" s="353" t="str">
        <f t="shared" ref="F262:F325" si="23">IF(C262&lt;&gt;0,E262/C262-1,"")</f>
        <v/>
      </c>
      <c r="G262" s="351" t="str">
        <f t="shared" ref="G262:G325" si="24">IF(D262&lt;&gt;0,E262/D262,"")</f>
        <v/>
      </c>
      <c r="H262" s="639" t="str">
        <f t="shared" si="21"/>
        <v>否</v>
      </c>
      <c r="I262" s="642" t="str">
        <f t="shared" si="22"/>
        <v>项</v>
      </c>
    </row>
    <row r="263" ht="34.9" hidden="1" customHeight="1" spans="1:9">
      <c r="A263" s="457">
        <v>2030603</v>
      </c>
      <c r="B263" s="458" t="s">
        <v>302</v>
      </c>
      <c r="C263" s="240">
        <v>0</v>
      </c>
      <c r="D263" s="595">
        <v>0</v>
      </c>
      <c r="E263" s="595">
        <v>0</v>
      </c>
      <c r="F263" s="353" t="str">
        <f t="shared" si="23"/>
        <v/>
      </c>
      <c r="G263" s="351" t="str">
        <f t="shared" si="24"/>
        <v/>
      </c>
      <c r="H263" s="639" t="str">
        <f t="shared" si="21"/>
        <v>否</v>
      </c>
      <c r="I263" s="642" t="str">
        <f t="shared" si="22"/>
        <v>项</v>
      </c>
    </row>
    <row r="264" ht="34.9" hidden="1" customHeight="1" spans="1:9">
      <c r="A264" s="457">
        <v>2030604</v>
      </c>
      <c r="B264" s="458" t="s">
        <v>303</v>
      </c>
      <c r="C264" s="240">
        <v>0</v>
      </c>
      <c r="D264" s="595">
        <v>0</v>
      </c>
      <c r="E264" s="595">
        <v>0</v>
      </c>
      <c r="F264" s="353" t="str">
        <f t="shared" si="23"/>
        <v/>
      </c>
      <c r="G264" s="351" t="str">
        <f t="shared" si="24"/>
        <v/>
      </c>
      <c r="H264" s="639" t="str">
        <f t="shared" si="21"/>
        <v>否</v>
      </c>
      <c r="I264" s="642" t="str">
        <f t="shared" si="22"/>
        <v>项</v>
      </c>
    </row>
    <row r="265" ht="34.9" customHeight="1" spans="1:9">
      <c r="A265" s="457">
        <v>2030605</v>
      </c>
      <c r="B265" s="458" t="s">
        <v>304</v>
      </c>
      <c r="C265" s="240">
        <v>0</v>
      </c>
      <c r="D265" s="595">
        <v>8</v>
      </c>
      <c r="E265" s="595">
        <v>8</v>
      </c>
      <c r="F265" s="353" t="str">
        <f t="shared" si="23"/>
        <v/>
      </c>
      <c r="G265" s="353">
        <f t="shared" si="24"/>
        <v>1</v>
      </c>
      <c r="H265" s="639" t="str">
        <f t="shared" si="21"/>
        <v>是</v>
      </c>
      <c r="I265" s="642" t="str">
        <f t="shared" si="22"/>
        <v>项</v>
      </c>
    </row>
    <row r="266" ht="34.9" hidden="1" customHeight="1" spans="1:9">
      <c r="A266" s="457">
        <v>2030606</v>
      </c>
      <c r="B266" s="458" t="s">
        <v>305</v>
      </c>
      <c r="C266" s="240">
        <v>0</v>
      </c>
      <c r="D266" s="595">
        <v>0</v>
      </c>
      <c r="E266" s="595">
        <v>0</v>
      </c>
      <c r="F266" s="353" t="str">
        <f t="shared" si="23"/>
        <v/>
      </c>
      <c r="G266" s="351" t="str">
        <f t="shared" si="24"/>
        <v/>
      </c>
      <c r="H266" s="639" t="str">
        <f t="shared" si="21"/>
        <v>否</v>
      </c>
      <c r="I266" s="642" t="str">
        <f t="shared" si="22"/>
        <v>项</v>
      </c>
    </row>
    <row r="267" ht="34.9" customHeight="1" spans="1:9">
      <c r="A267" s="457">
        <v>2030607</v>
      </c>
      <c r="B267" s="458" t="s">
        <v>306</v>
      </c>
      <c r="C267" s="240">
        <v>8</v>
      </c>
      <c r="D267" s="595">
        <v>28</v>
      </c>
      <c r="E267" s="595">
        <v>106</v>
      </c>
      <c r="F267" s="353">
        <f t="shared" si="23"/>
        <v>12.25</v>
      </c>
      <c r="G267" s="353">
        <f t="shared" si="24"/>
        <v>3.786</v>
      </c>
      <c r="H267" s="639" t="str">
        <f t="shared" si="21"/>
        <v>是</v>
      </c>
      <c r="I267" s="642" t="str">
        <f t="shared" si="22"/>
        <v>项</v>
      </c>
    </row>
    <row r="268" ht="34.9" hidden="1" customHeight="1" spans="1:9">
      <c r="A268" s="457">
        <v>2030608</v>
      </c>
      <c r="B268" s="458" t="s">
        <v>307</v>
      </c>
      <c r="C268" s="240">
        <v>0</v>
      </c>
      <c r="D268" s="595">
        <v>0</v>
      </c>
      <c r="E268" s="595">
        <v>0</v>
      </c>
      <c r="F268" s="353" t="str">
        <f t="shared" si="23"/>
        <v/>
      </c>
      <c r="G268" s="351" t="str">
        <f t="shared" si="24"/>
        <v/>
      </c>
      <c r="H268" s="639" t="str">
        <f t="shared" si="21"/>
        <v>否</v>
      </c>
      <c r="I268" s="642" t="str">
        <f t="shared" si="22"/>
        <v>项</v>
      </c>
    </row>
    <row r="269" ht="34.9" customHeight="1" spans="1:9">
      <c r="A269" s="457">
        <v>2030699</v>
      </c>
      <c r="B269" s="458" t="s">
        <v>308</v>
      </c>
      <c r="C269" s="240">
        <v>12</v>
      </c>
      <c r="D269" s="595">
        <v>32</v>
      </c>
      <c r="E269" s="595">
        <v>27</v>
      </c>
      <c r="F269" s="353">
        <f t="shared" si="23"/>
        <v>1.25</v>
      </c>
      <c r="G269" s="353">
        <f t="shared" si="24"/>
        <v>0.844</v>
      </c>
      <c r="H269" s="639" t="str">
        <f t="shared" si="21"/>
        <v>是</v>
      </c>
      <c r="I269" s="642" t="str">
        <f t="shared" si="22"/>
        <v>项</v>
      </c>
    </row>
    <row r="270" s="626" customFormat="1" ht="34.9" customHeight="1" spans="1:9">
      <c r="A270" s="457">
        <v>20399</v>
      </c>
      <c r="B270" s="458" t="s">
        <v>309</v>
      </c>
      <c r="C270" s="595">
        <f>C271</f>
        <v>22</v>
      </c>
      <c r="D270" s="595">
        <f>D271</f>
        <v>7</v>
      </c>
      <c r="E270" s="595">
        <f>E271</f>
        <v>7</v>
      </c>
      <c r="F270" s="353">
        <f t="shared" si="23"/>
        <v>-0.682</v>
      </c>
      <c r="G270" s="353">
        <f t="shared" si="24"/>
        <v>1</v>
      </c>
      <c r="H270" s="639" t="str">
        <f t="shared" si="21"/>
        <v>是</v>
      </c>
      <c r="I270" s="646" t="str">
        <f t="shared" si="22"/>
        <v>款</v>
      </c>
    </row>
    <row r="271" ht="34.9" customHeight="1" spans="1:9">
      <c r="A271" s="457">
        <v>2039999</v>
      </c>
      <c r="B271" s="458" t="s">
        <v>310</v>
      </c>
      <c r="C271" s="240">
        <v>22</v>
      </c>
      <c r="D271" s="595">
        <v>7</v>
      </c>
      <c r="E271" s="595">
        <v>7</v>
      </c>
      <c r="F271" s="353">
        <f t="shared" si="23"/>
        <v>-0.682</v>
      </c>
      <c r="G271" s="353">
        <f t="shared" si="24"/>
        <v>1</v>
      </c>
      <c r="H271" s="639" t="str">
        <f t="shared" si="21"/>
        <v>是</v>
      </c>
      <c r="I271" s="642" t="str">
        <f t="shared" si="22"/>
        <v>项</v>
      </c>
    </row>
    <row r="272" ht="34.9" customHeight="1" spans="1:9">
      <c r="A272" s="637">
        <v>204</v>
      </c>
      <c r="B272" s="644" t="s">
        <v>83</v>
      </c>
      <c r="C272" s="591">
        <f>SUM(C273,C276,C287,C294,C302,C311,C327,C337,C347,C355,C361)</f>
        <v>10026</v>
      </c>
      <c r="D272" s="591">
        <f>SUM(D273,D276,D287,D294,D302,D311,D327,D337,D347,D355,D361)</f>
        <v>11185</v>
      </c>
      <c r="E272" s="591">
        <f>SUM(E273,E276,E287,E294,E302,E311,E327,E337,E347,E355,E361)</f>
        <v>10491</v>
      </c>
      <c r="F272" s="351">
        <f t="shared" si="23"/>
        <v>0.046</v>
      </c>
      <c r="G272" s="351">
        <f t="shared" si="24"/>
        <v>0.938</v>
      </c>
      <c r="H272" s="639" t="str">
        <f t="shared" si="21"/>
        <v>是</v>
      </c>
      <c r="I272" s="642" t="str">
        <f t="shared" si="22"/>
        <v>类</v>
      </c>
    </row>
    <row r="273" ht="34.9" customHeight="1" spans="1:9">
      <c r="A273" s="457">
        <v>20401</v>
      </c>
      <c r="B273" s="458" t="s">
        <v>311</v>
      </c>
      <c r="C273" s="595">
        <f>SUM(C274:C275)</f>
        <v>10</v>
      </c>
      <c r="D273" s="595">
        <f>SUM(D274:D275)</f>
        <v>25</v>
      </c>
      <c r="E273" s="595">
        <f>SUM(E274:E275)</f>
        <v>0</v>
      </c>
      <c r="F273" s="353">
        <f t="shared" si="23"/>
        <v>-1</v>
      </c>
      <c r="G273" s="353">
        <f t="shared" si="24"/>
        <v>0</v>
      </c>
      <c r="H273" s="639" t="str">
        <f t="shared" si="21"/>
        <v>是</v>
      </c>
      <c r="I273" s="642" t="str">
        <f t="shared" si="22"/>
        <v>款</v>
      </c>
    </row>
    <row r="274" ht="34.9" customHeight="1" spans="1:9">
      <c r="A274" s="457">
        <v>2040101</v>
      </c>
      <c r="B274" s="458" t="s">
        <v>312</v>
      </c>
      <c r="C274" s="240">
        <v>10</v>
      </c>
      <c r="D274" s="595">
        <v>25</v>
      </c>
      <c r="E274" s="595">
        <v>0</v>
      </c>
      <c r="F274" s="353">
        <f t="shared" si="23"/>
        <v>-1</v>
      </c>
      <c r="G274" s="353">
        <f t="shared" si="24"/>
        <v>0</v>
      </c>
      <c r="H274" s="639" t="str">
        <f t="shared" si="21"/>
        <v>是</v>
      </c>
      <c r="I274" s="642" t="str">
        <f t="shared" si="22"/>
        <v>项</v>
      </c>
    </row>
    <row r="275" ht="34.9" hidden="1" customHeight="1" spans="1:9">
      <c r="A275" s="457">
        <v>2040199</v>
      </c>
      <c r="B275" s="458" t="s">
        <v>313</v>
      </c>
      <c r="C275" s="240">
        <v>0</v>
      </c>
      <c r="D275" s="595">
        <v>0</v>
      </c>
      <c r="E275" s="595">
        <v>0</v>
      </c>
      <c r="F275" s="353" t="str">
        <f t="shared" si="23"/>
        <v/>
      </c>
      <c r="G275" s="351" t="str">
        <f t="shared" si="24"/>
        <v/>
      </c>
      <c r="H275" s="639" t="str">
        <f t="shared" si="21"/>
        <v>否</v>
      </c>
      <c r="I275" s="642" t="str">
        <f t="shared" si="22"/>
        <v>项</v>
      </c>
    </row>
    <row r="276" ht="34.9" customHeight="1" spans="1:9">
      <c r="A276" s="457">
        <v>20402</v>
      </c>
      <c r="B276" s="458" t="s">
        <v>314</v>
      </c>
      <c r="C276" s="595">
        <f>SUM(C277:C286)</f>
        <v>8427</v>
      </c>
      <c r="D276" s="595">
        <f>SUM(D277:D286)</f>
        <v>10066</v>
      </c>
      <c r="E276" s="595">
        <f>SUM(E277:E286)</f>
        <v>9442</v>
      </c>
      <c r="F276" s="353">
        <f t="shared" si="23"/>
        <v>0.12</v>
      </c>
      <c r="G276" s="353">
        <f t="shared" si="24"/>
        <v>0.938</v>
      </c>
      <c r="H276" s="639" t="str">
        <f t="shared" si="21"/>
        <v>是</v>
      </c>
      <c r="I276" s="642" t="str">
        <f t="shared" si="22"/>
        <v>款</v>
      </c>
    </row>
    <row r="277" ht="34.9" customHeight="1" spans="1:9">
      <c r="A277" s="457">
        <v>2040201</v>
      </c>
      <c r="B277" s="458" t="s">
        <v>138</v>
      </c>
      <c r="C277" s="240">
        <v>6877</v>
      </c>
      <c r="D277" s="595">
        <v>8592</v>
      </c>
      <c r="E277" s="595">
        <v>8580</v>
      </c>
      <c r="F277" s="353">
        <f t="shared" si="23"/>
        <v>0.248</v>
      </c>
      <c r="G277" s="353">
        <f t="shared" si="24"/>
        <v>0.999</v>
      </c>
      <c r="H277" s="639" t="str">
        <f t="shared" si="21"/>
        <v>是</v>
      </c>
      <c r="I277" s="642" t="str">
        <f t="shared" si="22"/>
        <v>项</v>
      </c>
    </row>
    <row r="278" s="488" customFormat="1" ht="34.9" customHeight="1" spans="1:9">
      <c r="A278" s="457">
        <v>2040202</v>
      </c>
      <c r="B278" s="458" t="s">
        <v>139</v>
      </c>
      <c r="C278" s="240">
        <v>57</v>
      </c>
      <c r="D278" s="595">
        <v>500</v>
      </c>
      <c r="E278" s="595">
        <v>220</v>
      </c>
      <c r="F278" s="353">
        <f t="shared" si="23"/>
        <v>2.86</v>
      </c>
      <c r="G278" s="353">
        <f t="shared" si="24"/>
        <v>0.44</v>
      </c>
      <c r="H278" s="639" t="str">
        <f t="shared" si="21"/>
        <v>是</v>
      </c>
      <c r="I278" s="642" t="str">
        <f t="shared" si="22"/>
        <v>项</v>
      </c>
    </row>
    <row r="279" ht="34.9" hidden="1" customHeight="1" spans="1:9">
      <c r="A279" s="457">
        <v>2040203</v>
      </c>
      <c r="B279" s="458" t="s">
        <v>140</v>
      </c>
      <c r="C279" s="240">
        <v>0</v>
      </c>
      <c r="D279" s="595">
        <v>0</v>
      </c>
      <c r="E279" s="595">
        <v>0</v>
      </c>
      <c r="F279" s="353" t="str">
        <f t="shared" si="23"/>
        <v/>
      </c>
      <c r="G279" s="351" t="str">
        <f t="shared" si="24"/>
        <v/>
      </c>
      <c r="H279" s="639" t="str">
        <f t="shared" si="21"/>
        <v>否</v>
      </c>
      <c r="I279" s="642" t="str">
        <f t="shared" si="22"/>
        <v>项</v>
      </c>
    </row>
    <row r="280" ht="34.9" hidden="1" customHeight="1" spans="1:9">
      <c r="A280" s="457">
        <v>2040219</v>
      </c>
      <c r="B280" s="458" t="s">
        <v>179</v>
      </c>
      <c r="C280" s="240">
        <v>0</v>
      </c>
      <c r="D280" s="595">
        <v>0</v>
      </c>
      <c r="E280" s="595">
        <v>0</v>
      </c>
      <c r="F280" s="353" t="str">
        <f t="shared" si="23"/>
        <v/>
      </c>
      <c r="G280" s="351" t="str">
        <f t="shared" si="24"/>
        <v/>
      </c>
      <c r="H280" s="639" t="str">
        <f t="shared" si="21"/>
        <v>否</v>
      </c>
      <c r="I280" s="642" t="str">
        <f t="shared" si="22"/>
        <v>项</v>
      </c>
    </row>
    <row r="281" ht="34.9" customHeight="1" spans="1:9">
      <c r="A281" s="457">
        <v>2040220</v>
      </c>
      <c r="B281" s="458" t="s">
        <v>315</v>
      </c>
      <c r="C281" s="240">
        <v>1082</v>
      </c>
      <c r="D281" s="595">
        <v>100</v>
      </c>
      <c r="E281" s="595">
        <v>181</v>
      </c>
      <c r="F281" s="353">
        <f t="shared" si="23"/>
        <v>-0.833</v>
      </c>
      <c r="G281" s="353">
        <f t="shared" si="24"/>
        <v>1.81</v>
      </c>
      <c r="H281" s="639" t="str">
        <f t="shared" si="21"/>
        <v>是</v>
      </c>
      <c r="I281" s="642" t="str">
        <f t="shared" si="22"/>
        <v>项</v>
      </c>
    </row>
    <row r="282" ht="34.9" hidden="1" customHeight="1" spans="1:9">
      <c r="A282" s="457">
        <v>2040221</v>
      </c>
      <c r="B282" s="458" t="s">
        <v>316</v>
      </c>
      <c r="C282" s="240">
        <v>0</v>
      </c>
      <c r="D282" s="595">
        <v>0</v>
      </c>
      <c r="E282" s="595">
        <v>0</v>
      </c>
      <c r="F282" s="353" t="str">
        <f t="shared" si="23"/>
        <v/>
      </c>
      <c r="G282" s="351" t="str">
        <f t="shared" si="24"/>
        <v/>
      </c>
      <c r="H282" s="639" t="str">
        <f t="shared" si="21"/>
        <v>否</v>
      </c>
      <c r="I282" s="642" t="str">
        <f t="shared" si="22"/>
        <v>项</v>
      </c>
    </row>
    <row r="283" ht="34.9" hidden="1" customHeight="1" spans="1:9">
      <c r="A283" s="457">
        <v>2040222</v>
      </c>
      <c r="B283" s="458" t="s">
        <v>317</v>
      </c>
      <c r="C283" s="240">
        <v>0</v>
      </c>
      <c r="D283" s="595">
        <v>0</v>
      </c>
      <c r="E283" s="595">
        <v>0</v>
      </c>
      <c r="F283" s="353" t="str">
        <f t="shared" si="23"/>
        <v/>
      </c>
      <c r="G283" s="351" t="str">
        <f t="shared" si="24"/>
        <v/>
      </c>
      <c r="H283" s="639" t="str">
        <f t="shared" si="21"/>
        <v>否</v>
      </c>
      <c r="I283" s="642" t="str">
        <f t="shared" si="22"/>
        <v>项</v>
      </c>
    </row>
    <row r="284" ht="34.9" hidden="1" customHeight="1" spans="1:9">
      <c r="A284" s="457">
        <v>2040223</v>
      </c>
      <c r="B284" s="458" t="s">
        <v>318</v>
      </c>
      <c r="C284" s="240">
        <v>0</v>
      </c>
      <c r="D284" s="595">
        <v>0</v>
      </c>
      <c r="E284" s="595">
        <v>0</v>
      </c>
      <c r="F284" s="353" t="str">
        <f t="shared" si="23"/>
        <v/>
      </c>
      <c r="G284" s="351" t="str">
        <f t="shared" si="24"/>
        <v/>
      </c>
      <c r="H284" s="639" t="str">
        <f t="shared" si="21"/>
        <v>否</v>
      </c>
      <c r="I284" s="642" t="str">
        <f t="shared" si="22"/>
        <v>项</v>
      </c>
    </row>
    <row r="285" ht="34.9" hidden="1" customHeight="1" spans="1:9">
      <c r="A285" s="457">
        <v>2040250</v>
      </c>
      <c r="B285" s="458" t="s">
        <v>147</v>
      </c>
      <c r="C285" s="240">
        <v>0</v>
      </c>
      <c r="D285" s="595">
        <v>0</v>
      </c>
      <c r="E285" s="595">
        <v>0</v>
      </c>
      <c r="F285" s="353" t="str">
        <f t="shared" si="23"/>
        <v/>
      </c>
      <c r="G285" s="351" t="str">
        <f t="shared" si="24"/>
        <v/>
      </c>
      <c r="H285" s="639" t="str">
        <f t="shared" si="21"/>
        <v>否</v>
      </c>
      <c r="I285" s="642" t="str">
        <f t="shared" si="22"/>
        <v>项</v>
      </c>
    </row>
    <row r="286" ht="34.9" customHeight="1" spans="1:9">
      <c r="A286" s="457">
        <v>2040299</v>
      </c>
      <c r="B286" s="458" t="s">
        <v>319</v>
      </c>
      <c r="C286" s="240">
        <v>411</v>
      </c>
      <c r="D286" s="595">
        <v>874</v>
      </c>
      <c r="E286" s="595">
        <v>461</v>
      </c>
      <c r="F286" s="353">
        <f t="shared" si="23"/>
        <v>0.122</v>
      </c>
      <c r="G286" s="353">
        <f t="shared" si="24"/>
        <v>0.527</v>
      </c>
      <c r="H286" s="639" t="str">
        <f t="shared" si="21"/>
        <v>是</v>
      </c>
      <c r="I286" s="642" t="str">
        <f t="shared" si="22"/>
        <v>项</v>
      </c>
    </row>
    <row r="287" ht="34.9" hidden="1" customHeight="1" spans="1:9">
      <c r="A287" s="457">
        <v>20403</v>
      </c>
      <c r="B287" s="459" t="s">
        <v>320</v>
      </c>
      <c r="C287" s="595">
        <f>SUM(C288:C293)</f>
        <v>0</v>
      </c>
      <c r="D287" s="595">
        <f>SUM(D288:D293)</f>
        <v>0</v>
      </c>
      <c r="E287" s="595">
        <f>SUM(E288:E293)</f>
        <v>0</v>
      </c>
      <c r="F287" s="353" t="str">
        <f t="shared" si="23"/>
        <v/>
      </c>
      <c r="G287" s="351" t="str">
        <f t="shared" si="24"/>
        <v/>
      </c>
      <c r="H287" s="639" t="str">
        <f t="shared" si="21"/>
        <v>否</v>
      </c>
      <c r="I287" s="642" t="str">
        <f t="shared" si="22"/>
        <v>款</v>
      </c>
    </row>
    <row r="288" ht="34.9" hidden="1" customHeight="1" spans="1:9">
      <c r="A288" s="457">
        <v>2040301</v>
      </c>
      <c r="B288" s="458" t="s">
        <v>138</v>
      </c>
      <c r="C288" s="240">
        <v>0</v>
      </c>
      <c r="D288" s="595">
        <v>0</v>
      </c>
      <c r="E288" s="595">
        <v>0</v>
      </c>
      <c r="F288" s="353" t="str">
        <f t="shared" si="23"/>
        <v/>
      </c>
      <c r="G288" s="351" t="str">
        <f t="shared" si="24"/>
        <v/>
      </c>
      <c r="H288" s="639" t="str">
        <f t="shared" si="21"/>
        <v>否</v>
      </c>
      <c r="I288" s="642" t="str">
        <f t="shared" si="22"/>
        <v>项</v>
      </c>
    </row>
    <row r="289" ht="34.9" hidden="1" customHeight="1" spans="1:9">
      <c r="A289" s="457">
        <v>2040302</v>
      </c>
      <c r="B289" s="458" t="s">
        <v>139</v>
      </c>
      <c r="C289" s="240">
        <v>0</v>
      </c>
      <c r="D289" s="595">
        <v>0</v>
      </c>
      <c r="E289" s="595">
        <v>0</v>
      </c>
      <c r="F289" s="353" t="str">
        <f t="shared" si="23"/>
        <v/>
      </c>
      <c r="G289" s="351" t="str">
        <f t="shared" si="24"/>
        <v/>
      </c>
      <c r="H289" s="639" t="str">
        <f t="shared" si="21"/>
        <v>否</v>
      </c>
      <c r="I289" s="642" t="str">
        <f t="shared" si="22"/>
        <v>项</v>
      </c>
    </row>
    <row r="290" ht="34.9" hidden="1" customHeight="1" spans="1:9">
      <c r="A290" s="457">
        <v>2040303</v>
      </c>
      <c r="B290" s="458" t="s">
        <v>140</v>
      </c>
      <c r="C290" s="240">
        <v>0</v>
      </c>
      <c r="D290" s="595">
        <v>0</v>
      </c>
      <c r="E290" s="595">
        <v>0</v>
      </c>
      <c r="F290" s="353" t="str">
        <f t="shared" si="23"/>
        <v/>
      </c>
      <c r="G290" s="351" t="str">
        <f t="shared" si="24"/>
        <v/>
      </c>
      <c r="H290" s="639" t="str">
        <f t="shared" si="21"/>
        <v>否</v>
      </c>
      <c r="I290" s="642" t="str">
        <f t="shared" si="22"/>
        <v>项</v>
      </c>
    </row>
    <row r="291" ht="34.9" hidden="1" customHeight="1" spans="1:9">
      <c r="A291" s="457">
        <v>2040304</v>
      </c>
      <c r="B291" s="458" t="s">
        <v>321</v>
      </c>
      <c r="C291" s="240">
        <v>0</v>
      </c>
      <c r="D291" s="595">
        <v>0</v>
      </c>
      <c r="E291" s="595">
        <v>0</v>
      </c>
      <c r="F291" s="353" t="str">
        <f t="shared" si="23"/>
        <v/>
      </c>
      <c r="G291" s="351" t="str">
        <f t="shared" si="24"/>
        <v/>
      </c>
      <c r="H291" s="639" t="str">
        <f t="shared" si="21"/>
        <v>否</v>
      </c>
      <c r="I291" s="642" t="str">
        <f t="shared" si="22"/>
        <v>项</v>
      </c>
    </row>
    <row r="292" ht="34.9" hidden="1" customHeight="1" spans="1:9">
      <c r="A292" s="457">
        <v>2040350</v>
      </c>
      <c r="B292" s="458" t="s">
        <v>147</v>
      </c>
      <c r="C292" s="240">
        <v>0</v>
      </c>
      <c r="D292" s="595">
        <v>0</v>
      </c>
      <c r="E292" s="595">
        <v>0</v>
      </c>
      <c r="F292" s="353" t="str">
        <f t="shared" si="23"/>
        <v/>
      </c>
      <c r="G292" s="351" t="str">
        <f t="shared" si="24"/>
        <v/>
      </c>
      <c r="H292" s="639" t="str">
        <f t="shared" si="21"/>
        <v>否</v>
      </c>
      <c r="I292" s="642" t="str">
        <f t="shared" si="22"/>
        <v>项</v>
      </c>
    </row>
    <row r="293" ht="34.9" hidden="1" customHeight="1" spans="1:9">
      <c r="A293" s="457">
        <v>2040399</v>
      </c>
      <c r="B293" s="458" t="s">
        <v>322</v>
      </c>
      <c r="C293" s="240">
        <v>0</v>
      </c>
      <c r="D293" s="595">
        <v>0</v>
      </c>
      <c r="E293" s="595">
        <v>0</v>
      </c>
      <c r="F293" s="353" t="str">
        <f t="shared" si="23"/>
        <v/>
      </c>
      <c r="G293" s="351" t="str">
        <f t="shared" si="24"/>
        <v/>
      </c>
      <c r="H293" s="639" t="str">
        <f t="shared" si="21"/>
        <v>否</v>
      </c>
      <c r="I293" s="642" t="str">
        <f t="shared" si="22"/>
        <v>项</v>
      </c>
    </row>
    <row r="294" ht="34.9" customHeight="1" spans="1:9">
      <c r="A294" s="457">
        <v>20404</v>
      </c>
      <c r="B294" s="458" t="s">
        <v>323</v>
      </c>
      <c r="C294" s="595">
        <f>SUM(C295:C301)</f>
        <v>20</v>
      </c>
      <c r="D294" s="595">
        <f>SUM(D295:D301)</f>
        <v>73</v>
      </c>
      <c r="E294" s="595">
        <f>SUM(E295:E301)</f>
        <v>50</v>
      </c>
      <c r="F294" s="353">
        <f t="shared" si="23"/>
        <v>1.5</v>
      </c>
      <c r="G294" s="353">
        <f t="shared" si="24"/>
        <v>0.685</v>
      </c>
      <c r="H294" s="639" t="str">
        <f t="shared" si="21"/>
        <v>是</v>
      </c>
      <c r="I294" s="642" t="str">
        <f t="shared" si="22"/>
        <v>款</v>
      </c>
    </row>
    <row r="295" ht="34.9" hidden="1" customHeight="1" spans="1:9">
      <c r="A295" s="457">
        <v>2040401</v>
      </c>
      <c r="B295" s="458" t="s">
        <v>138</v>
      </c>
      <c r="C295" s="240">
        <v>0</v>
      </c>
      <c r="D295" s="595">
        <v>0</v>
      </c>
      <c r="E295" s="595">
        <v>0</v>
      </c>
      <c r="F295" s="353" t="str">
        <f t="shared" si="23"/>
        <v/>
      </c>
      <c r="G295" s="351" t="str">
        <f t="shared" si="24"/>
        <v/>
      </c>
      <c r="H295" s="639" t="str">
        <f t="shared" si="21"/>
        <v>否</v>
      </c>
      <c r="I295" s="642" t="str">
        <f t="shared" si="22"/>
        <v>项</v>
      </c>
    </row>
    <row r="296" ht="34.9" hidden="1" customHeight="1" spans="1:9">
      <c r="A296" s="457">
        <v>2040402</v>
      </c>
      <c r="B296" s="458" t="s">
        <v>139</v>
      </c>
      <c r="C296" s="240">
        <v>0</v>
      </c>
      <c r="D296" s="595">
        <v>0</v>
      </c>
      <c r="E296" s="595">
        <v>0</v>
      </c>
      <c r="F296" s="353" t="str">
        <f t="shared" si="23"/>
        <v/>
      </c>
      <c r="G296" s="351" t="str">
        <f t="shared" si="24"/>
        <v/>
      </c>
      <c r="H296" s="639" t="str">
        <f t="shared" si="21"/>
        <v>否</v>
      </c>
      <c r="I296" s="642" t="str">
        <f t="shared" si="22"/>
        <v>项</v>
      </c>
    </row>
    <row r="297" ht="34.9" hidden="1" customHeight="1" spans="1:9">
      <c r="A297" s="457">
        <v>2040403</v>
      </c>
      <c r="B297" s="458" t="s">
        <v>140</v>
      </c>
      <c r="C297" s="240">
        <v>0</v>
      </c>
      <c r="D297" s="595">
        <v>0</v>
      </c>
      <c r="E297" s="595">
        <v>0</v>
      </c>
      <c r="F297" s="353" t="str">
        <f t="shared" si="23"/>
        <v/>
      </c>
      <c r="G297" s="351" t="str">
        <f t="shared" si="24"/>
        <v/>
      </c>
      <c r="H297" s="639" t="str">
        <f t="shared" si="21"/>
        <v>否</v>
      </c>
      <c r="I297" s="642" t="str">
        <f t="shared" si="22"/>
        <v>项</v>
      </c>
    </row>
    <row r="298" ht="34.9" hidden="1" customHeight="1" spans="1:9">
      <c r="A298" s="457">
        <v>2040409</v>
      </c>
      <c r="B298" s="458" t="s">
        <v>324</v>
      </c>
      <c r="C298" s="240">
        <v>0</v>
      </c>
      <c r="D298" s="595">
        <v>0</v>
      </c>
      <c r="E298" s="595">
        <v>0</v>
      </c>
      <c r="F298" s="353" t="str">
        <f t="shared" si="23"/>
        <v/>
      </c>
      <c r="G298" s="351" t="str">
        <f t="shared" si="24"/>
        <v/>
      </c>
      <c r="H298" s="639" t="str">
        <f t="shared" si="21"/>
        <v>否</v>
      </c>
      <c r="I298" s="642" t="str">
        <f t="shared" si="22"/>
        <v>项</v>
      </c>
    </row>
    <row r="299" ht="34.9" hidden="1" customHeight="1" spans="1:9">
      <c r="A299" s="457">
        <v>2040410</v>
      </c>
      <c r="B299" s="458" t="s">
        <v>325</v>
      </c>
      <c r="C299" s="240">
        <v>0</v>
      </c>
      <c r="D299" s="595">
        <v>0</v>
      </c>
      <c r="E299" s="595">
        <v>0</v>
      </c>
      <c r="F299" s="353" t="str">
        <f t="shared" si="23"/>
        <v/>
      </c>
      <c r="G299" s="351" t="str">
        <f t="shared" si="24"/>
        <v/>
      </c>
      <c r="H299" s="639" t="str">
        <f t="shared" si="21"/>
        <v>否</v>
      </c>
      <c r="I299" s="642" t="str">
        <f t="shared" si="22"/>
        <v>项</v>
      </c>
    </row>
    <row r="300" ht="34.9" hidden="1" customHeight="1" spans="1:9">
      <c r="A300" s="457">
        <v>2040450</v>
      </c>
      <c r="B300" s="458" t="s">
        <v>147</v>
      </c>
      <c r="C300" s="240">
        <v>0</v>
      </c>
      <c r="D300" s="595">
        <v>0</v>
      </c>
      <c r="E300" s="595">
        <v>0</v>
      </c>
      <c r="F300" s="353" t="str">
        <f t="shared" si="23"/>
        <v/>
      </c>
      <c r="G300" s="351" t="str">
        <f t="shared" si="24"/>
        <v/>
      </c>
      <c r="H300" s="639" t="str">
        <f t="shared" si="21"/>
        <v>否</v>
      </c>
      <c r="I300" s="642" t="str">
        <f t="shared" si="22"/>
        <v>项</v>
      </c>
    </row>
    <row r="301" ht="34.9" customHeight="1" spans="1:9">
      <c r="A301" s="457">
        <v>2040499</v>
      </c>
      <c r="B301" s="458" t="s">
        <v>326</v>
      </c>
      <c r="C301" s="240">
        <v>20</v>
      </c>
      <c r="D301" s="595">
        <v>73</v>
      </c>
      <c r="E301" s="595">
        <v>50</v>
      </c>
      <c r="F301" s="353">
        <f t="shared" si="23"/>
        <v>1.5</v>
      </c>
      <c r="G301" s="353">
        <f t="shared" si="24"/>
        <v>0.685</v>
      </c>
      <c r="H301" s="639" t="str">
        <f t="shared" si="21"/>
        <v>是</v>
      </c>
      <c r="I301" s="642" t="str">
        <f t="shared" si="22"/>
        <v>项</v>
      </c>
    </row>
    <row r="302" ht="34.9" customHeight="1" spans="1:9">
      <c r="A302" s="457">
        <v>20405</v>
      </c>
      <c r="B302" s="458" t="s">
        <v>327</v>
      </c>
      <c r="C302" s="595">
        <f>SUM(C303:C310)</f>
        <v>146</v>
      </c>
      <c r="D302" s="595">
        <f>SUM(D303:D310)</f>
        <v>153</v>
      </c>
      <c r="E302" s="595">
        <f>SUM(E303:E310)</f>
        <v>110</v>
      </c>
      <c r="F302" s="353">
        <f t="shared" si="23"/>
        <v>-0.247</v>
      </c>
      <c r="G302" s="353">
        <f t="shared" si="24"/>
        <v>0.719</v>
      </c>
      <c r="H302" s="639" t="str">
        <f t="shared" si="21"/>
        <v>是</v>
      </c>
      <c r="I302" s="642" t="str">
        <f t="shared" si="22"/>
        <v>款</v>
      </c>
    </row>
    <row r="303" ht="34.9" hidden="1" customHeight="1" spans="1:9">
      <c r="A303" s="457">
        <v>2040501</v>
      </c>
      <c r="B303" s="458" t="s">
        <v>138</v>
      </c>
      <c r="C303" s="240">
        <v>0</v>
      </c>
      <c r="D303" s="595">
        <v>0</v>
      </c>
      <c r="E303" s="595">
        <v>0</v>
      </c>
      <c r="F303" s="353" t="str">
        <f t="shared" si="23"/>
        <v/>
      </c>
      <c r="G303" s="351" t="str">
        <f t="shared" si="24"/>
        <v/>
      </c>
      <c r="H303" s="639" t="str">
        <f t="shared" si="21"/>
        <v>否</v>
      </c>
      <c r="I303" s="642" t="str">
        <f t="shared" si="22"/>
        <v>项</v>
      </c>
    </row>
    <row r="304" ht="34.9" hidden="1" customHeight="1" spans="1:9">
      <c r="A304" s="457">
        <v>2040502</v>
      </c>
      <c r="B304" s="458" t="s">
        <v>139</v>
      </c>
      <c r="C304" s="240">
        <v>0</v>
      </c>
      <c r="D304" s="595">
        <v>0</v>
      </c>
      <c r="E304" s="595">
        <v>0</v>
      </c>
      <c r="F304" s="353" t="str">
        <f t="shared" si="23"/>
        <v/>
      </c>
      <c r="G304" s="351" t="str">
        <f t="shared" si="24"/>
        <v/>
      </c>
      <c r="H304" s="639" t="str">
        <f t="shared" si="21"/>
        <v>否</v>
      </c>
      <c r="I304" s="642" t="str">
        <f t="shared" si="22"/>
        <v>项</v>
      </c>
    </row>
    <row r="305" ht="34.9" hidden="1" customHeight="1" spans="1:9">
      <c r="A305" s="457">
        <v>2040503</v>
      </c>
      <c r="B305" s="458" t="s">
        <v>140</v>
      </c>
      <c r="C305" s="240">
        <v>0</v>
      </c>
      <c r="D305" s="595">
        <v>0</v>
      </c>
      <c r="E305" s="595">
        <v>0</v>
      </c>
      <c r="F305" s="353" t="str">
        <f t="shared" si="23"/>
        <v/>
      </c>
      <c r="G305" s="351" t="str">
        <f t="shared" si="24"/>
        <v/>
      </c>
      <c r="H305" s="639" t="str">
        <f t="shared" si="21"/>
        <v>否</v>
      </c>
      <c r="I305" s="642" t="str">
        <f t="shared" si="22"/>
        <v>项</v>
      </c>
    </row>
    <row r="306" ht="34.9" hidden="1" customHeight="1" spans="1:9">
      <c r="A306" s="457">
        <v>2040504</v>
      </c>
      <c r="B306" s="458" t="s">
        <v>328</v>
      </c>
      <c r="C306" s="240">
        <v>0</v>
      </c>
      <c r="D306" s="595">
        <v>0</v>
      </c>
      <c r="E306" s="595">
        <v>0</v>
      </c>
      <c r="F306" s="353" t="str">
        <f t="shared" si="23"/>
        <v/>
      </c>
      <c r="G306" s="351" t="str">
        <f t="shared" si="24"/>
        <v/>
      </c>
      <c r="H306" s="639" t="str">
        <f t="shared" si="21"/>
        <v>否</v>
      </c>
      <c r="I306" s="642" t="str">
        <f t="shared" si="22"/>
        <v>项</v>
      </c>
    </row>
    <row r="307" ht="34.9" hidden="1" customHeight="1" spans="1:9">
      <c r="A307" s="457">
        <v>2040505</v>
      </c>
      <c r="B307" s="458" t="s">
        <v>329</v>
      </c>
      <c r="C307" s="240">
        <v>0</v>
      </c>
      <c r="D307" s="595">
        <v>0</v>
      </c>
      <c r="E307" s="595">
        <v>0</v>
      </c>
      <c r="F307" s="353" t="str">
        <f t="shared" si="23"/>
        <v/>
      </c>
      <c r="G307" s="351" t="str">
        <f t="shared" si="24"/>
        <v/>
      </c>
      <c r="H307" s="639" t="str">
        <f t="shared" si="21"/>
        <v>否</v>
      </c>
      <c r="I307" s="642" t="str">
        <f t="shared" si="22"/>
        <v>项</v>
      </c>
    </row>
    <row r="308" ht="34.9" hidden="1" customHeight="1" spans="1:9">
      <c r="A308" s="457">
        <v>2040506</v>
      </c>
      <c r="B308" s="458" t="s">
        <v>330</v>
      </c>
      <c r="C308" s="240">
        <v>0</v>
      </c>
      <c r="D308" s="595">
        <v>0</v>
      </c>
      <c r="E308" s="595">
        <v>0</v>
      </c>
      <c r="F308" s="353" t="str">
        <f t="shared" si="23"/>
        <v/>
      </c>
      <c r="G308" s="351" t="str">
        <f t="shared" si="24"/>
        <v/>
      </c>
      <c r="H308" s="639" t="str">
        <f t="shared" si="21"/>
        <v>否</v>
      </c>
      <c r="I308" s="642" t="str">
        <f t="shared" si="22"/>
        <v>项</v>
      </c>
    </row>
    <row r="309" ht="34.9" hidden="1" customHeight="1" spans="1:9">
      <c r="A309" s="457">
        <v>2040550</v>
      </c>
      <c r="B309" s="458" t="s">
        <v>147</v>
      </c>
      <c r="C309" s="240">
        <v>0</v>
      </c>
      <c r="D309" s="595">
        <v>0</v>
      </c>
      <c r="E309" s="595">
        <v>0</v>
      </c>
      <c r="F309" s="353" t="str">
        <f t="shared" si="23"/>
        <v/>
      </c>
      <c r="G309" s="351" t="str">
        <f t="shared" si="24"/>
        <v/>
      </c>
      <c r="H309" s="639" t="str">
        <f t="shared" si="21"/>
        <v>否</v>
      </c>
      <c r="I309" s="642" t="str">
        <f t="shared" si="22"/>
        <v>项</v>
      </c>
    </row>
    <row r="310" ht="34.9" customHeight="1" spans="1:9">
      <c r="A310" s="457">
        <v>2040599</v>
      </c>
      <c r="B310" s="458" t="s">
        <v>331</v>
      </c>
      <c r="C310" s="240">
        <v>146</v>
      </c>
      <c r="D310" s="595">
        <v>153</v>
      </c>
      <c r="E310" s="595">
        <v>110</v>
      </c>
      <c r="F310" s="353">
        <f t="shared" si="23"/>
        <v>-0.247</v>
      </c>
      <c r="G310" s="353">
        <f t="shared" si="24"/>
        <v>0.719</v>
      </c>
      <c r="H310" s="639" t="str">
        <f t="shared" si="21"/>
        <v>是</v>
      </c>
      <c r="I310" s="642" t="str">
        <f t="shared" si="22"/>
        <v>项</v>
      </c>
    </row>
    <row r="311" ht="34.9" customHeight="1" spans="1:9">
      <c r="A311" s="457">
        <v>20406</v>
      </c>
      <c r="B311" s="458" t="s">
        <v>332</v>
      </c>
      <c r="C311" s="595">
        <f>SUM(C312:C326)</f>
        <v>1038</v>
      </c>
      <c r="D311" s="595">
        <f>SUM(D312:D326)</f>
        <v>868</v>
      </c>
      <c r="E311" s="595">
        <f>SUM(E312:E326)</f>
        <v>853</v>
      </c>
      <c r="F311" s="353">
        <f t="shared" si="23"/>
        <v>-0.178</v>
      </c>
      <c r="G311" s="353">
        <f t="shared" si="24"/>
        <v>0.983</v>
      </c>
      <c r="H311" s="639" t="str">
        <f t="shared" si="21"/>
        <v>是</v>
      </c>
      <c r="I311" s="642" t="str">
        <f t="shared" si="22"/>
        <v>款</v>
      </c>
    </row>
    <row r="312" ht="34.9" customHeight="1" spans="1:9">
      <c r="A312" s="457">
        <v>2040601</v>
      </c>
      <c r="B312" s="458" t="s">
        <v>138</v>
      </c>
      <c r="C312" s="240">
        <v>822</v>
      </c>
      <c r="D312" s="595">
        <v>803</v>
      </c>
      <c r="E312" s="595">
        <v>816</v>
      </c>
      <c r="F312" s="353">
        <f t="shared" si="23"/>
        <v>-0.007</v>
      </c>
      <c r="G312" s="353">
        <f t="shared" si="24"/>
        <v>1.016</v>
      </c>
      <c r="H312" s="639" t="str">
        <f t="shared" si="21"/>
        <v>是</v>
      </c>
      <c r="I312" s="642" t="str">
        <f t="shared" si="22"/>
        <v>项</v>
      </c>
    </row>
    <row r="313" ht="34.9" customHeight="1" spans="1:9">
      <c r="A313" s="457">
        <v>2040602</v>
      </c>
      <c r="B313" s="458" t="s">
        <v>139</v>
      </c>
      <c r="C313" s="240">
        <v>28</v>
      </c>
      <c r="D313" s="595">
        <v>0</v>
      </c>
      <c r="E313" s="595">
        <v>0</v>
      </c>
      <c r="F313" s="353">
        <f t="shared" si="23"/>
        <v>-1</v>
      </c>
      <c r="G313" s="353" t="str">
        <f t="shared" si="24"/>
        <v/>
      </c>
      <c r="H313" s="639" t="str">
        <f t="shared" si="21"/>
        <v>是</v>
      </c>
      <c r="I313" s="642" t="str">
        <f t="shared" si="22"/>
        <v>项</v>
      </c>
    </row>
    <row r="314" ht="34.9" hidden="1" customHeight="1" spans="1:9">
      <c r="A314" s="457">
        <v>2040603</v>
      </c>
      <c r="B314" s="458" t="s">
        <v>140</v>
      </c>
      <c r="C314" s="240">
        <v>0</v>
      </c>
      <c r="D314" s="595">
        <v>0</v>
      </c>
      <c r="E314" s="595">
        <v>0</v>
      </c>
      <c r="F314" s="353" t="str">
        <f t="shared" si="23"/>
        <v/>
      </c>
      <c r="G314" s="351" t="str">
        <f t="shared" si="24"/>
        <v/>
      </c>
      <c r="H314" s="639" t="str">
        <f t="shared" si="21"/>
        <v>否</v>
      </c>
      <c r="I314" s="642" t="str">
        <f t="shared" si="22"/>
        <v>项</v>
      </c>
    </row>
    <row r="315" ht="34.9" customHeight="1" spans="1:9">
      <c r="A315" s="457">
        <v>2040604</v>
      </c>
      <c r="B315" s="458" t="s">
        <v>333</v>
      </c>
      <c r="C315" s="240">
        <v>53</v>
      </c>
      <c r="D315" s="595">
        <v>0</v>
      </c>
      <c r="E315" s="595">
        <v>0</v>
      </c>
      <c r="F315" s="353">
        <f t="shared" si="23"/>
        <v>-1</v>
      </c>
      <c r="G315" s="353" t="str">
        <f t="shared" si="24"/>
        <v/>
      </c>
      <c r="H315" s="639" t="str">
        <f t="shared" si="21"/>
        <v>是</v>
      </c>
      <c r="I315" s="642" t="str">
        <f t="shared" si="22"/>
        <v>项</v>
      </c>
    </row>
    <row r="316" ht="34.9" customHeight="1" spans="1:9">
      <c r="A316" s="457">
        <v>2040605</v>
      </c>
      <c r="B316" s="458" t="s">
        <v>334</v>
      </c>
      <c r="C316" s="240">
        <v>10</v>
      </c>
      <c r="D316" s="595">
        <v>10</v>
      </c>
      <c r="E316" s="595">
        <v>0</v>
      </c>
      <c r="F316" s="353">
        <f t="shared" si="23"/>
        <v>-1</v>
      </c>
      <c r="G316" s="353">
        <f t="shared" si="24"/>
        <v>0</v>
      </c>
      <c r="H316" s="639" t="str">
        <f t="shared" si="21"/>
        <v>是</v>
      </c>
      <c r="I316" s="642" t="str">
        <f t="shared" si="22"/>
        <v>项</v>
      </c>
    </row>
    <row r="317" ht="34.9" customHeight="1" spans="1:9">
      <c r="A317" s="457">
        <v>2040606</v>
      </c>
      <c r="B317" s="458" t="s">
        <v>335</v>
      </c>
      <c r="C317" s="240">
        <v>14</v>
      </c>
      <c r="D317" s="595">
        <v>30</v>
      </c>
      <c r="E317" s="595">
        <v>0</v>
      </c>
      <c r="F317" s="353">
        <f t="shared" si="23"/>
        <v>-1</v>
      </c>
      <c r="G317" s="353">
        <f t="shared" si="24"/>
        <v>0</v>
      </c>
      <c r="H317" s="639" t="str">
        <f t="shared" si="21"/>
        <v>是</v>
      </c>
      <c r="I317" s="642" t="str">
        <f t="shared" si="22"/>
        <v>项</v>
      </c>
    </row>
    <row r="318" ht="34.9" customHeight="1" spans="1:9">
      <c r="A318" s="457">
        <v>2040607</v>
      </c>
      <c r="B318" s="458" t="s">
        <v>336</v>
      </c>
      <c r="C318" s="240">
        <v>53</v>
      </c>
      <c r="D318" s="595">
        <v>25</v>
      </c>
      <c r="E318" s="595">
        <v>30</v>
      </c>
      <c r="F318" s="353">
        <f t="shared" si="23"/>
        <v>-0.434</v>
      </c>
      <c r="G318" s="353">
        <f t="shared" si="24"/>
        <v>1.2</v>
      </c>
      <c r="H318" s="639" t="str">
        <f t="shared" si="21"/>
        <v>是</v>
      </c>
      <c r="I318" s="642" t="str">
        <f t="shared" si="22"/>
        <v>项</v>
      </c>
    </row>
    <row r="319" ht="34.9" hidden="1" customHeight="1" spans="1:9">
      <c r="A319" s="457">
        <v>2040608</v>
      </c>
      <c r="B319" s="458" t="s">
        <v>337</v>
      </c>
      <c r="C319" s="240">
        <v>0</v>
      </c>
      <c r="D319" s="595">
        <v>0</v>
      </c>
      <c r="E319" s="595">
        <v>0</v>
      </c>
      <c r="F319" s="353" t="str">
        <f t="shared" si="23"/>
        <v/>
      </c>
      <c r="G319" s="351" t="str">
        <f t="shared" si="24"/>
        <v/>
      </c>
      <c r="H319" s="639" t="str">
        <f t="shared" si="21"/>
        <v>否</v>
      </c>
      <c r="I319" s="642" t="str">
        <f t="shared" si="22"/>
        <v>项</v>
      </c>
    </row>
    <row r="320" ht="34.9" hidden="1" customHeight="1" spans="1:9">
      <c r="A320" s="457">
        <v>2040609</v>
      </c>
      <c r="B320" s="168" t="s">
        <v>338</v>
      </c>
      <c r="C320" s="240">
        <v>0</v>
      </c>
      <c r="D320" s="595">
        <v>0</v>
      </c>
      <c r="E320" s="595"/>
      <c r="F320" s="353" t="str">
        <f t="shared" si="23"/>
        <v/>
      </c>
      <c r="G320" s="351" t="str">
        <f t="shared" si="24"/>
        <v/>
      </c>
      <c r="H320" s="639" t="str">
        <f t="shared" si="21"/>
        <v>否</v>
      </c>
      <c r="I320" s="642" t="str">
        <f t="shared" si="22"/>
        <v>项</v>
      </c>
    </row>
    <row r="321" ht="34.9" customHeight="1" spans="1:9">
      <c r="A321" s="457">
        <v>2040610</v>
      </c>
      <c r="B321" s="458" t="s">
        <v>339</v>
      </c>
      <c r="C321" s="240">
        <v>23</v>
      </c>
      <c r="D321" s="595">
        <v>0</v>
      </c>
      <c r="E321" s="595">
        <v>0</v>
      </c>
      <c r="F321" s="353">
        <f t="shared" si="23"/>
        <v>-1</v>
      </c>
      <c r="G321" s="353" t="str">
        <f t="shared" si="24"/>
        <v/>
      </c>
      <c r="H321" s="639" t="str">
        <f t="shared" ref="H321:H362" si="25">IF(LEN(A321)=3,"是",IF(B321&lt;&gt;"",IF(SUM(C321:E321)&lt;&gt;0,"是","否"),"是"))</f>
        <v>是</v>
      </c>
      <c r="I321" s="642" t="str">
        <f t="shared" ref="I321:I362" si="26">IF(LEN(A321)=3,"类",IF(LEN(A321)=5,"款","项"))</f>
        <v>项</v>
      </c>
    </row>
    <row r="322" ht="34.9" hidden="1" customHeight="1" spans="1:9">
      <c r="A322" s="457">
        <v>2040611</v>
      </c>
      <c r="B322" s="168" t="s">
        <v>340</v>
      </c>
      <c r="C322" s="240">
        <v>0</v>
      </c>
      <c r="D322" s="595">
        <v>0</v>
      </c>
      <c r="E322" s="595"/>
      <c r="F322" s="353" t="str">
        <f t="shared" si="23"/>
        <v/>
      </c>
      <c r="G322" s="351" t="str">
        <f t="shared" si="24"/>
        <v/>
      </c>
      <c r="H322" s="639" t="str">
        <f t="shared" si="25"/>
        <v>否</v>
      </c>
      <c r="I322" s="642" t="str">
        <f t="shared" si="26"/>
        <v>项</v>
      </c>
    </row>
    <row r="323" ht="34.9" hidden="1" customHeight="1" spans="1:9">
      <c r="A323" s="457">
        <v>2040612</v>
      </c>
      <c r="B323" s="458" t="s">
        <v>341</v>
      </c>
      <c r="C323" s="240">
        <v>0</v>
      </c>
      <c r="D323" s="595">
        <v>0</v>
      </c>
      <c r="E323" s="595">
        <v>0</v>
      </c>
      <c r="F323" s="353" t="str">
        <f t="shared" si="23"/>
        <v/>
      </c>
      <c r="G323" s="351" t="str">
        <f t="shared" si="24"/>
        <v/>
      </c>
      <c r="H323" s="639" t="str">
        <f t="shared" si="25"/>
        <v>否</v>
      </c>
      <c r="I323" s="642" t="str">
        <f t="shared" si="26"/>
        <v>项</v>
      </c>
    </row>
    <row r="324" ht="34.9" hidden="1" customHeight="1" spans="1:9">
      <c r="A324" s="457">
        <v>2040613</v>
      </c>
      <c r="B324" s="458" t="s">
        <v>179</v>
      </c>
      <c r="C324" s="240">
        <v>0</v>
      </c>
      <c r="D324" s="595">
        <v>0</v>
      </c>
      <c r="E324" s="595">
        <v>0</v>
      </c>
      <c r="F324" s="353" t="str">
        <f t="shared" si="23"/>
        <v/>
      </c>
      <c r="G324" s="351" t="str">
        <f t="shared" si="24"/>
        <v/>
      </c>
      <c r="H324" s="639" t="str">
        <f t="shared" si="25"/>
        <v>否</v>
      </c>
      <c r="I324" s="642" t="str">
        <f t="shared" si="26"/>
        <v>项</v>
      </c>
    </row>
    <row r="325" ht="34.9" hidden="1" customHeight="1" spans="1:9">
      <c r="A325" s="457">
        <v>2040650</v>
      </c>
      <c r="B325" s="458" t="s">
        <v>147</v>
      </c>
      <c r="C325" s="240">
        <v>0</v>
      </c>
      <c r="D325" s="595">
        <v>0</v>
      </c>
      <c r="E325" s="595">
        <v>0</v>
      </c>
      <c r="F325" s="353" t="str">
        <f t="shared" si="23"/>
        <v/>
      </c>
      <c r="G325" s="351" t="str">
        <f t="shared" si="24"/>
        <v/>
      </c>
      <c r="H325" s="639" t="str">
        <f t="shared" si="25"/>
        <v>否</v>
      </c>
      <c r="I325" s="642" t="str">
        <f t="shared" si="26"/>
        <v>项</v>
      </c>
    </row>
    <row r="326" ht="34.9" customHeight="1" spans="1:9">
      <c r="A326" s="457">
        <v>2040699</v>
      </c>
      <c r="B326" s="458" t="s">
        <v>342</v>
      </c>
      <c r="C326" s="240">
        <v>35</v>
      </c>
      <c r="D326" s="595">
        <v>0</v>
      </c>
      <c r="E326" s="595">
        <v>7</v>
      </c>
      <c r="F326" s="353">
        <f t="shared" ref="F326:F389" si="27">IF(C326&lt;&gt;0,E326/C326-1,"")</f>
        <v>-0.8</v>
      </c>
      <c r="G326" s="353" t="str">
        <f t="shared" ref="G326:G389" si="28">IF(D326&lt;&gt;0,E326/D326,"")</f>
        <v/>
      </c>
      <c r="H326" s="639" t="str">
        <f t="shared" si="25"/>
        <v>是</v>
      </c>
      <c r="I326" s="642" t="str">
        <f t="shared" si="26"/>
        <v>项</v>
      </c>
    </row>
    <row r="327" ht="34.9" hidden="1" customHeight="1" spans="1:9">
      <c r="A327" s="457">
        <v>20407</v>
      </c>
      <c r="B327" s="458" t="s">
        <v>343</v>
      </c>
      <c r="C327" s="595">
        <f>SUM(C328:C336)</f>
        <v>0</v>
      </c>
      <c r="D327" s="595">
        <f>SUM(D328:D336)</f>
        <v>0</v>
      </c>
      <c r="E327" s="595">
        <f>SUM(E328:E336)</f>
        <v>0</v>
      </c>
      <c r="F327" s="353" t="str">
        <f t="shared" si="27"/>
        <v/>
      </c>
      <c r="G327" s="351" t="str">
        <f t="shared" si="28"/>
        <v/>
      </c>
      <c r="H327" s="639" t="str">
        <f t="shared" si="25"/>
        <v>否</v>
      </c>
      <c r="I327" s="642" t="str">
        <f t="shared" si="26"/>
        <v>款</v>
      </c>
    </row>
    <row r="328" ht="34.9" hidden="1" customHeight="1" spans="1:9">
      <c r="A328" s="457">
        <v>2040701</v>
      </c>
      <c r="B328" s="458" t="s">
        <v>138</v>
      </c>
      <c r="C328" s="240">
        <v>0</v>
      </c>
      <c r="D328" s="595">
        <v>0</v>
      </c>
      <c r="E328" s="595">
        <v>0</v>
      </c>
      <c r="F328" s="353" t="str">
        <f t="shared" si="27"/>
        <v/>
      </c>
      <c r="G328" s="351" t="str">
        <f t="shared" si="28"/>
        <v/>
      </c>
      <c r="H328" s="639" t="str">
        <f t="shared" si="25"/>
        <v>否</v>
      </c>
      <c r="I328" s="642" t="str">
        <f t="shared" si="26"/>
        <v>项</v>
      </c>
    </row>
    <row r="329" ht="34.9" hidden="1" customHeight="1" spans="1:9">
      <c r="A329" s="457">
        <v>2040702</v>
      </c>
      <c r="B329" s="458" t="s">
        <v>139</v>
      </c>
      <c r="C329" s="240">
        <v>0</v>
      </c>
      <c r="D329" s="595">
        <v>0</v>
      </c>
      <c r="E329" s="595">
        <v>0</v>
      </c>
      <c r="F329" s="353" t="str">
        <f t="shared" si="27"/>
        <v/>
      </c>
      <c r="G329" s="351" t="str">
        <f t="shared" si="28"/>
        <v/>
      </c>
      <c r="H329" s="639" t="str">
        <f t="shared" si="25"/>
        <v>否</v>
      </c>
      <c r="I329" s="642" t="str">
        <f t="shared" si="26"/>
        <v>项</v>
      </c>
    </row>
    <row r="330" ht="34.9" hidden="1" customHeight="1" spans="1:9">
      <c r="A330" s="457">
        <v>2040703</v>
      </c>
      <c r="B330" s="458" t="s">
        <v>140</v>
      </c>
      <c r="C330" s="240">
        <v>0</v>
      </c>
      <c r="D330" s="595">
        <v>0</v>
      </c>
      <c r="E330" s="595">
        <v>0</v>
      </c>
      <c r="F330" s="353" t="str">
        <f t="shared" si="27"/>
        <v/>
      </c>
      <c r="G330" s="351" t="str">
        <f t="shared" si="28"/>
        <v/>
      </c>
      <c r="H330" s="639" t="str">
        <f t="shared" si="25"/>
        <v>否</v>
      </c>
      <c r="I330" s="642" t="str">
        <f t="shared" si="26"/>
        <v>项</v>
      </c>
    </row>
    <row r="331" ht="34.9" hidden="1" customHeight="1" spans="1:9">
      <c r="A331" s="457">
        <v>2040704</v>
      </c>
      <c r="B331" s="458" t="s">
        <v>344</v>
      </c>
      <c r="C331" s="240">
        <v>0</v>
      </c>
      <c r="D331" s="595">
        <v>0</v>
      </c>
      <c r="E331" s="595">
        <v>0</v>
      </c>
      <c r="F331" s="353" t="str">
        <f t="shared" si="27"/>
        <v/>
      </c>
      <c r="G331" s="351" t="str">
        <f t="shared" si="28"/>
        <v/>
      </c>
      <c r="H331" s="639" t="str">
        <f t="shared" si="25"/>
        <v>否</v>
      </c>
      <c r="I331" s="642" t="str">
        <f t="shared" si="26"/>
        <v>项</v>
      </c>
    </row>
    <row r="332" ht="34.9" hidden="1" customHeight="1" spans="1:9">
      <c r="A332" s="457">
        <v>2040705</v>
      </c>
      <c r="B332" s="458" t="s">
        <v>345</v>
      </c>
      <c r="C332" s="240">
        <v>0</v>
      </c>
      <c r="D332" s="595">
        <v>0</v>
      </c>
      <c r="E332" s="595">
        <v>0</v>
      </c>
      <c r="F332" s="353" t="str">
        <f t="shared" si="27"/>
        <v/>
      </c>
      <c r="G332" s="351" t="str">
        <f t="shared" si="28"/>
        <v/>
      </c>
      <c r="H332" s="639" t="str">
        <f t="shared" si="25"/>
        <v>否</v>
      </c>
      <c r="I332" s="642" t="str">
        <f t="shared" si="26"/>
        <v>项</v>
      </c>
    </row>
    <row r="333" ht="34.9" hidden="1" customHeight="1" spans="1:9">
      <c r="A333" s="457">
        <v>2040706</v>
      </c>
      <c r="B333" s="458" t="s">
        <v>346</v>
      </c>
      <c r="C333" s="240">
        <v>0</v>
      </c>
      <c r="D333" s="595">
        <v>0</v>
      </c>
      <c r="E333" s="595">
        <v>0</v>
      </c>
      <c r="F333" s="353" t="str">
        <f t="shared" si="27"/>
        <v/>
      </c>
      <c r="G333" s="351" t="str">
        <f t="shared" si="28"/>
        <v/>
      </c>
      <c r="H333" s="639" t="str">
        <f t="shared" si="25"/>
        <v>否</v>
      </c>
      <c r="I333" s="642" t="str">
        <f t="shared" si="26"/>
        <v>项</v>
      </c>
    </row>
    <row r="334" ht="34.9" hidden="1" customHeight="1" spans="1:9">
      <c r="A334" s="457">
        <v>2040707</v>
      </c>
      <c r="B334" s="458" t="s">
        <v>179</v>
      </c>
      <c r="C334" s="240">
        <v>0</v>
      </c>
      <c r="D334" s="595">
        <v>0</v>
      </c>
      <c r="E334" s="595">
        <v>0</v>
      </c>
      <c r="F334" s="353" t="str">
        <f t="shared" si="27"/>
        <v/>
      </c>
      <c r="G334" s="351" t="str">
        <f t="shared" si="28"/>
        <v/>
      </c>
      <c r="H334" s="639" t="str">
        <f t="shared" si="25"/>
        <v>否</v>
      </c>
      <c r="I334" s="642" t="str">
        <f t="shared" si="26"/>
        <v>项</v>
      </c>
    </row>
    <row r="335" ht="34.9" hidden="1" customHeight="1" spans="1:9">
      <c r="A335" s="457">
        <v>2040750</v>
      </c>
      <c r="B335" s="458" t="s">
        <v>147</v>
      </c>
      <c r="C335" s="240">
        <v>0</v>
      </c>
      <c r="D335" s="595">
        <v>0</v>
      </c>
      <c r="E335" s="595">
        <v>0</v>
      </c>
      <c r="F335" s="353" t="str">
        <f t="shared" si="27"/>
        <v/>
      </c>
      <c r="G335" s="351" t="str">
        <f t="shared" si="28"/>
        <v/>
      </c>
      <c r="H335" s="639" t="str">
        <f t="shared" si="25"/>
        <v>否</v>
      </c>
      <c r="I335" s="642" t="str">
        <f t="shared" si="26"/>
        <v>项</v>
      </c>
    </row>
    <row r="336" ht="34.9" hidden="1" customHeight="1" spans="1:9">
      <c r="A336" s="457">
        <v>2040799</v>
      </c>
      <c r="B336" s="458" t="s">
        <v>347</v>
      </c>
      <c r="C336" s="240">
        <v>0</v>
      </c>
      <c r="D336" s="595">
        <v>0</v>
      </c>
      <c r="E336" s="595">
        <v>0</v>
      </c>
      <c r="F336" s="353" t="str">
        <f t="shared" si="27"/>
        <v/>
      </c>
      <c r="G336" s="351" t="str">
        <f t="shared" si="28"/>
        <v/>
      </c>
      <c r="H336" s="639" t="str">
        <f t="shared" si="25"/>
        <v>否</v>
      </c>
      <c r="I336" s="642" t="str">
        <f t="shared" si="26"/>
        <v>项</v>
      </c>
    </row>
    <row r="337" ht="34.9" customHeight="1" spans="1:9">
      <c r="A337" s="457">
        <v>20408</v>
      </c>
      <c r="B337" s="458" t="s">
        <v>348</v>
      </c>
      <c r="C337" s="595">
        <f>SUM(C338:C346)</f>
        <v>320</v>
      </c>
      <c r="D337" s="595">
        <f>SUM(D338:D346)</f>
        <v>0</v>
      </c>
      <c r="E337" s="595">
        <f>SUM(E338:E346)</f>
        <v>0</v>
      </c>
      <c r="F337" s="353">
        <f t="shared" si="27"/>
        <v>-1</v>
      </c>
      <c r="G337" s="353" t="str">
        <f t="shared" si="28"/>
        <v/>
      </c>
      <c r="H337" s="639" t="str">
        <f t="shared" si="25"/>
        <v>是</v>
      </c>
      <c r="I337" s="642" t="str">
        <f t="shared" si="26"/>
        <v>款</v>
      </c>
    </row>
    <row r="338" ht="34.9" hidden="1" customHeight="1" spans="1:9">
      <c r="A338" s="457">
        <v>2040801</v>
      </c>
      <c r="B338" s="458" t="s">
        <v>138</v>
      </c>
      <c r="C338" s="240">
        <v>0</v>
      </c>
      <c r="D338" s="595">
        <v>0</v>
      </c>
      <c r="E338" s="595">
        <v>0</v>
      </c>
      <c r="F338" s="353" t="str">
        <f t="shared" si="27"/>
        <v/>
      </c>
      <c r="G338" s="351" t="str">
        <f t="shared" si="28"/>
        <v/>
      </c>
      <c r="H338" s="639" t="str">
        <f t="shared" si="25"/>
        <v>否</v>
      </c>
      <c r="I338" s="642" t="str">
        <f t="shared" si="26"/>
        <v>项</v>
      </c>
    </row>
    <row r="339" ht="34.9" hidden="1" customHeight="1" spans="1:9">
      <c r="A339" s="457">
        <v>2040802</v>
      </c>
      <c r="B339" s="458" t="s">
        <v>139</v>
      </c>
      <c r="C339" s="240">
        <v>0</v>
      </c>
      <c r="D339" s="595">
        <v>0</v>
      </c>
      <c r="E339" s="595">
        <v>0</v>
      </c>
      <c r="F339" s="353" t="str">
        <f t="shared" si="27"/>
        <v/>
      </c>
      <c r="G339" s="351" t="str">
        <f t="shared" si="28"/>
        <v/>
      </c>
      <c r="H339" s="639" t="str">
        <f t="shared" si="25"/>
        <v>否</v>
      </c>
      <c r="I339" s="642" t="str">
        <f t="shared" si="26"/>
        <v>项</v>
      </c>
    </row>
    <row r="340" ht="34.9" hidden="1" customHeight="1" spans="1:9">
      <c r="A340" s="457">
        <v>2040803</v>
      </c>
      <c r="B340" s="458" t="s">
        <v>140</v>
      </c>
      <c r="C340" s="240">
        <v>0</v>
      </c>
      <c r="D340" s="595">
        <v>0</v>
      </c>
      <c r="E340" s="595">
        <v>0</v>
      </c>
      <c r="F340" s="353" t="str">
        <f t="shared" si="27"/>
        <v/>
      </c>
      <c r="G340" s="351" t="str">
        <f t="shared" si="28"/>
        <v/>
      </c>
      <c r="H340" s="639" t="str">
        <f t="shared" si="25"/>
        <v>否</v>
      </c>
      <c r="I340" s="642" t="str">
        <f t="shared" si="26"/>
        <v>项</v>
      </c>
    </row>
    <row r="341" ht="34.9" hidden="1" customHeight="1" spans="1:9">
      <c r="A341" s="457">
        <v>2040804</v>
      </c>
      <c r="B341" s="458" t="s">
        <v>349</v>
      </c>
      <c r="C341" s="240">
        <v>0</v>
      </c>
      <c r="D341" s="595">
        <v>0</v>
      </c>
      <c r="E341" s="595">
        <v>0</v>
      </c>
      <c r="F341" s="353" t="str">
        <f t="shared" si="27"/>
        <v/>
      </c>
      <c r="G341" s="351" t="str">
        <f t="shared" si="28"/>
        <v/>
      </c>
      <c r="H341" s="639" t="str">
        <f t="shared" si="25"/>
        <v>否</v>
      </c>
      <c r="I341" s="642" t="str">
        <f t="shared" si="26"/>
        <v>项</v>
      </c>
    </row>
    <row r="342" s="488" customFormat="1" ht="34.9" hidden="1" customHeight="1" spans="1:9">
      <c r="A342" s="457">
        <v>2040805</v>
      </c>
      <c r="B342" s="458" t="s">
        <v>350</v>
      </c>
      <c r="C342" s="240">
        <v>0</v>
      </c>
      <c r="D342" s="595">
        <v>0</v>
      </c>
      <c r="E342" s="595">
        <v>0</v>
      </c>
      <c r="F342" s="353" t="str">
        <f t="shared" si="27"/>
        <v/>
      </c>
      <c r="G342" s="351" t="str">
        <f t="shared" si="28"/>
        <v/>
      </c>
      <c r="H342" s="639" t="str">
        <f t="shared" si="25"/>
        <v>否</v>
      </c>
      <c r="I342" s="642" t="str">
        <f t="shared" si="26"/>
        <v>项</v>
      </c>
    </row>
    <row r="343" ht="34.9" customHeight="1" spans="1:9">
      <c r="A343" s="457">
        <v>2040806</v>
      </c>
      <c r="B343" s="458" t="s">
        <v>351</v>
      </c>
      <c r="C343" s="240">
        <v>320</v>
      </c>
      <c r="D343" s="595">
        <v>0</v>
      </c>
      <c r="E343" s="595">
        <v>0</v>
      </c>
      <c r="F343" s="353">
        <f t="shared" si="27"/>
        <v>-1</v>
      </c>
      <c r="G343" s="353" t="str">
        <f t="shared" si="28"/>
        <v/>
      </c>
      <c r="H343" s="639" t="str">
        <f t="shared" si="25"/>
        <v>是</v>
      </c>
      <c r="I343" s="642" t="str">
        <f t="shared" si="26"/>
        <v>项</v>
      </c>
    </row>
    <row r="344" ht="34.9" hidden="1" customHeight="1" spans="1:9">
      <c r="A344" s="457">
        <v>2040807</v>
      </c>
      <c r="B344" s="458" t="s">
        <v>179</v>
      </c>
      <c r="C344" s="240">
        <v>0</v>
      </c>
      <c r="D344" s="595">
        <v>0</v>
      </c>
      <c r="E344" s="595">
        <v>0</v>
      </c>
      <c r="F344" s="353" t="str">
        <f t="shared" si="27"/>
        <v/>
      </c>
      <c r="G344" s="351" t="str">
        <f t="shared" si="28"/>
        <v/>
      </c>
      <c r="H344" s="639" t="str">
        <f t="shared" si="25"/>
        <v>否</v>
      </c>
      <c r="I344" s="642" t="str">
        <f t="shared" si="26"/>
        <v>项</v>
      </c>
    </row>
    <row r="345" ht="34.9" hidden="1" customHeight="1" spans="1:9">
      <c r="A345" s="457">
        <v>2040850</v>
      </c>
      <c r="B345" s="458" t="s">
        <v>147</v>
      </c>
      <c r="C345" s="240">
        <v>0</v>
      </c>
      <c r="D345" s="595">
        <v>0</v>
      </c>
      <c r="E345" s="595">
        <v>0</v>
      </c>
      <c r="F345" s="353" t="str">
        <f t="shared" si="27"/>
        <v/>
      </c>
      <c r="G345" s="351" t="str">
        <f t="shared" si="28"/>
        <v/>
      </c>
      <c r="H345" s="639" t="str">
        <f t="shared" si="25"/>
        <v>否</v>
      </c>
      <c r="I345" s="642" t="str">
        <f t="shared" si="26"/>
        <v>项</v>
      </c>
    </row>
    <row r="346" ht="34.9" hidden="1" customHeight="1" spans="1:9">
      <c r="A346" s="457">
        <v>2040899</v>
      </c>
      <c r="B346" s="458" t="s">
        <v>352</v>
      </c>
      <c r="C346" s="240">
        <v>0</v>
      </c>
      <c r="D346" s="595">
        <v>0</v>
      </c>
      <c r="E346" s="595">
        <v>0</v>
      </c>
      <c r="F346" s="353" t="str">
        <f t="shared" si="27"/>
        <v/>
      </c>
      <c r="G346" s="351" t="str">
        <f t="shared" si="28"/>
        <v/>
      </c>
      <c r="H346" s="639" t="str">
        <f t="shared" si="25"/>
        <v>否</v>
      </c>
      <c r="I346" s="642" t="str">
        <f t="shared" si="26"/>
        <v>项</v>
      </c>
    </row>
    <row r="347" s="488" customFormat="1" ht="34.9" hidden="1" customHeight="1" spans="1:9">
      <c r="A347" s="457">
        <v>20409</v>
      </c>
      <c r="B347" s="458" t="s">
        <v>353</v>
      </c>
      <c r="C347" s="595">
        <f>SUM(C348:C354)</f>
        <v>0</v>
      </c>
      <c r="D347" s="595">
        <f>SUM(D348:D354)</f>
        <v>0</v>
      </c>
      <c r="E347" s="595">
        <f>SUM(E348:E354)</f>
        <v>0</v>
      </c>
      <c r="F347" s="353" t="str">
        <f t="shared" si="27"/>
        <v/>
      </c>
      <c r="G347" s="351" t="str">
        <f t="shared" si="28"/>
        <v/>
      </c>
      <c r="H347" s="639" t="str">
        <f t="shared" si="25"/>
        <v>否</v>
      </c>
      <c r="I347" s="642" t="str">
        <f t="shared" si="26"/>
        <v>款</v>
      </c>
    </row>
    <row r="348" s="488" customFormat="1" ht="34.9" hidden="1" customHeight="1" spans="1:9">
      <c r="A348" s="457">
        <v>2040901</v>
      </c>
      <c r="B348" s="458" t="s">
        <v>138</v>
      </c>
      <c r="C348" s="240">
        <v>0</v>
      </c>
      <c r="D348" s="595">
        <v>0</v>
      </c>
      <c r="E348" s="595">
        <v>0</v>
      </c>
      <c r="F348" s="353" t="str">
        <f t="shared" si="27"/>
        <v/>
      </c>
      <c r="G348" s="351" t="str">
        <f t="shared" si="28"/>
        <v/>
      </c>
      <c r="H348" s="639" t="str">
        <f t="shared" si="25"/>
        <v>否</v>
      </c>
      <c r="I348" s="642" t="str">
        <f t="shared" si="26"/>
        <v>项</v>
      </c>
    </row>
    <row r="349" ht="34.9" hidden="1" customHeight="1" spans="1:9">
      <c r="A349" s="457">
        <v>2040902</v>
      </c>
      <c r="B349" s="458" t="s">
        <v>139</v>
      </c>
      <c r="C349" s="240">
        <v>0</v>
      </c>
      <c r="D349" s="595">
        <v>0</v>
      </c>
      <c r="E349" s="595">
        <v>0</v>
      </c>
      <c r="F349" s="353" t="str">
        <f t="shared" si="27"/>
        <v/>
      </c>
      <c r="G349" s="351" t="str">
        <f t="shared" si="28"/>
        <v/>
      </c>
      <c r="H349" s="639" t="str">
        <f t="shared" si="25"/>
        <v>否</v>
      </c>
      <c r="I349" s="642" t="str">
        <f t="shared" si="26"/>
        <v>项</v>
      </c>
    </row>
    <row r="350" ht="34.9" hidden="1" customHeight="1" spans="1:9">
      <c r="A350" s="457">
        <v>2040903</v>
      </c>
      <c r="B350" s="458" t="s">
        <v>140</v>
      </c>
      <c r="C350" s="240">
        <v>0</v>
      </c>
      <c r="D350" s="595">
        <v>0</v>
      </c>
      <c r="E350" s="595">
        <v>0</v>
      </c>
      <c r="F350" s="353" t="str">
        <f t="shared" si="27"/>
        <v/>
      </c>
      <c r="G350" s="351" t="str">
        <f t="shared" si="28"/>
        <v/>
      </c>
      <c r="H350" s="639" t="str">
        <f t="shared" si="25"/>
        <v>否</v>
      </c>
      <c r="I350" s="642" t="str">
        <f t="shared" si="26"/>
        <v>项</v>
      </c>
    </row>
    <row r="351" ht="34.9" hidden="1" customHeight="1" spans="1:9">
      <c r="A351" s="457">
        <v>2040904</v>
      </c>
      <c r="B351" s="458" t="s">
        <v>354</v>
      </c>
      <c r="C351" s="240">
        <v>0</v>
      </c>
      <c r="D351" s="595">
        <v>0</v>
      </c>
      <c r="E351" s="595">
        <v>0</v>
      </c>
      <c r="F351" s="353" t="str">
        <f t="shared" si="27"/>
        <v/>
      </c>
      <c r="G351" s="351" t="str">
        <f t="shared" si="28"/>
        <v/>
      </c>
      <c r="H351" s="639" t="str">
        <f t="shared" si="25"/>
        <v>否</v>
      </c>
      <c r="I351" s="642" t="str">
        <f t="shared" si="26"/>
        <v>项</v>
      </c>
    </row>
    <row r="352" s="488" customFormat="1" ht="34.9" hidden="1" customHeight="1" spans="1:9">
      <c r="A352" s="457">
        <v>2040905</v>
      </c>
      <c r="B352" s="459" t="s">
        <v>355</v>
      </c>
      <c r="C352" s="240">
        <v>0</v>
      </c>
      <c r="D352" s="595">
        <v>0</v>
      </c>
      <c r="E352" s="595">
        <v>0</v>
      </c>
      <c r="F352" s="353" t="str">
        <f t="shared" si="27"/>
        <v/>
      </c>
      <c r="G352" s="351" t="str">
        <f t="shared" si="28"/>
        <v/>
      </c>
      <c r="H352" s="639" t="str">
        <f t="shared" si="25"/>
        <v>否</v>
      </c>
      <c r="I352" s="642" t="str">
        <f t="shared" si="26"/>
        <v>项</v>
      </c>
    </row>
    <row r="353" ht="34.9" hidden="1" customHeight="1" spans="1:9">
      <c r="A353" s="457">
        <v>2040950</v>
      </c>
      <c r="B353" s="458" t="s">
        <v>147</v>
      </c>
      <c r="C353" s="240">
        <v>0</v>
      </c>
      <c r="D353" s="595">
        <v>0</v>
      </c>
      <c r="E353" s="595">
        <v>0</v>
      </c>
      <c r="F353" s="353" t="str">
        <f t="shared" si="27"/>
        <v/>
      </c>
      <c r="G353" s="351" t="str">
        <f t="shared" si="28"/>
        <v/>
      </c>
      <c r="H353" s="639" t="str">
        <f t="shared" si="25"/>
        <v>否</v>
      </c>
      <c r="I353" s="642" t="str">
        <f t="shared" si="26"/>
        <v>项</v>
      </c>
    </row>
    <row r="354" ht="34.9" hidden="1" customHeight="1" spans="1:9">
      <c r="A354" s="457">
        <v>2040999</v>
      </c>
      <c r="B354" s="458" t="s">
        <v>356</v>
      </c>
      <c r="C354" s="240">
        <v>0</v>
      </c>
      <c r="D354" s="595">
        <v>0</v>
      </c>
      <c r="E354" s="595">
        <v>0</v>
      </c>
      <c r="F354" s="353" t="str">
        <f t="shared" si="27"/>
        <v/>
      </c>
      <c r="G354" s="351" t="str">
        <f t="shared" si="28"/>
        <v/>
      </c>
      <c r="H354" s="639" t="str">
        <f t="shared" si="25"/>
        <v>否</v>
      </c>
      <c r="I354" s="642" t="str">
        <f t="shared" si="26"/>
        <v>项</v>
      </c>
    </row>
    <row r="355" ht="34.9" hidden="1" customHeight="1" spans="1:9">
      <c r="A355" s="457">
        <v>20410</v>
      </c>
      <c r="B355" s="458" t="s">
        <v>357</v>
      </c>
      <c r="C355" s="595">
        <f>SUM(C356:C360)</f>
        <v>0</v>
      </c>
      <c r="D355" s="595">
        <f>SUM(D356:D360)</f>
        <v>0</v>
      </c>
      <c r="E355" s="595">
        <f>SUM(E356:E360)</f>
        <v>0</v>
      </c>
      <c r="F355" s="353" t="str">
        <f t="shared" si="27"/>
        <v/>
      </c>
      <c r="G355" s="351" t="str">
        <f t="shared" si="28"/>
        <v/>
      </c>
      <c r="H355" s="639" t="str">
        <f t="shared" si="25"/>
        <v>否</v>
      </c>
      <c r="I355" s="642" t="str">
        <f t="shared" si="26"/>
        <v>款</v>
      </c>
    </row>
    <row r="356" ht="34.9" hidden="1" customHeight="1" spans="1:9">
      <c r="A356" s="457">
        <v>2041001</v>
      </c>
      <c r="B356" s="458" t="s">
        <v>138</v>
      </c>
      <c r="C356" s="240">
        <v>0</v>
      </c>
      <c r="D356" s="595">
        <v>0</v>
      </c>
      <c r="E356" s="595">
        <v>0</v>
      </c>
      <c r="F356" s="353" t="str">
        <f t="shared" si="27"/>
        <v/>
      </c>
      <c r="G356" s="351" t="str">
        <f t="shared" si="28"/>
        <v/>
      </c>
      <c r="H356" s="639" t="str">
        <f t="shared" si="25"/>
        <v>否</v>
      </c>
      <c r="I356" s="642" t="str">
        <f t="shared" si="26"/>
        <v>项</v>
      </c>
    </row>
    <row r="357" s="488" customFormat="1" ht="34.9" hidden="1" customHeight="1" spans="1:9">
      <c r="A357" s="457">
        <v>2041002</v>
      </c>
      <c r="B357" s="459" t="s">
        <v>139</v>
      </c>
      <c r="C357" s="240">
        <v>0</v>
      </c>
      <c r="D357" s="595">
        <v>0</v>
      </c>
      <c r="E357" s="595">
        <v>0</v>
      </c>
      <c r="F357" s="353" t="str">
        <f t="shared" si="27"/>
        <v/>
      </c>
      <c r="G357" s="351" t="str">
        <f t="shared" si="28"/>
        <v/>
      </c>
      <c r="H357" s="639" t="str">
        <f t="shared" si="25"/>
        <v>否</v>
      </c>
      <c r="I357" s="642" t="str">
        <f t="shared" si="26"/>
        <v>项</v>
      </c>
    </row>
    <row r="358" ht="34.9" hidden="1" customHeight="1" spans="1:9">
      <c r="A358" s="457">
        <v>2041006</v>
      </c>
      <c r="B358" s="459" t="s">
        <v>179</v>
      </c>
      <c r="C358" s="240">
        <v>0</v>
      </c>
      <c r="D358" s="595">
        <v>0</v>
      </c>
      <c r="E358" s="595">
        <v>0</v>
      </c>
      <c r="F358" s="353" t="str">
        <f t="shared" si="27"/>
        <v/>
      </c>
      <c r="G358" s="351" t="str">
        <f t="shared" si="28"/>
        <v/>
      </c>
      <c r="H358" s="639" t="str">
        <f t="shared" si="25"/>
        <v>否</v>
      </c>
      <c r="I358" s="642" t="str">
        <f t="shared" si="26"/>
        <v>项</v>
      </c>
    </row>
    <row r="359" ht="34.9" hidden="1" customHeight="1" spans="1:9">
      <c r="A359" s="457">
        <v>2041007</v>
      </c>
      <c r="B359" s="458" t="s">
        <v>358</v>
      </c>
      <c r="C359" s="240">
        <v>0</v>
      </c>
      <c r="D359" s="595">
        <v>0</v>
      </c>
      <c r="E359" s="595">
        <v>0</v>
      </c>
      <c r="F359" s="353" t="str">
        <f t="shared" si="27"/>
        <v/>
      </c>
      <c r="G359" s="351" t="str">
        <f t="shared" si="28"/>
        <v/>
      </c>
      <c r="H359" s="639" t="str">
        <f t="shared" si="25"/>
        <v>否</v>
      </c>
      <c r="I359" s="642" t="str">
        <f t="shared" si="26"/>
        <v>项</v>
      </c>
    </row>
    <row r="360" ht="34.9" hidden="1" customHeight="1" spans="1:9">
      <c r="A360" s="457">
        <v>2041099</v>
      </c>
      <c r="B360" s="458" t="s">
        <v>359</v>
      </c>
      <c r="C360" s="240">
        <v>0</v>
      </c>
      <c r="D360" s="595">
        <v>0</v>
      </c>
      <c r="E360" s="595">
        <v>0</v>
      </c>
      <c r="F360" s="353" t="str">
        <f t="shared" si="27"/>
        <v/>
      </c>
      <c r="G360" s="351" t="str">
        <f t="shared" si="28"/>
        <v/>
      </c>
      <c r="H360" s="639" t="str">
        <f t="shared" si="25"/>
        <v>否</v>
      </c>
      <c r="I360" s="642" t="str">
        <f t="shared" si="26"/>
        <v>项</v>
      </c>
    </row>
    <row r="361" ht="34.9" customHeight="1" spans="1:9">
      <c r="A361" s="457">
        <v>20499</v>
      </c>
      <c r="B361" s="458" t="s">
        <v>360</v>
      </c>
      <c r="C361" s="595">
        <f>C362+C363</f>
        <v>65</v>
      </c>
      <c r="D361" s="595">
        <f>D362+D363</f>
        <v>0</v>
      </c>
      <c r="E361" s="595">
        <f>E362+E363</f>
        <v>36</v>
      </c>
      <c r="F361" s="353">
        <f t="shared" si="27"/>
        <v>-0.446</v>
      </c>
      <c r="G361" s="353" t="str">
        <f t="shared" si="28"/>
        <v/>
      </c>
      <c r="H361" s="639" t="str">
        <f t="shared" si="25"/>
        <v>是</v>
      </c>
      <c r="I361" s="642" t="str">
        <f t="shared" si="26"/>
        <v>款</v>
      </c>
    </row>
    <row r="362" ht="34.9" hidden="1" customHeight="1" spans="1:9">
      <c r="A362" s="457">
        <v>2049902</v>
      </c>
      <c r="B362" s="458" t="s">
        <v>361</v>
      </c>
      <c r="C362" s="240"/>
      <c r="D362" s="595">
        <v>0</v>
      </c>
      <c r="E362" s="595">
        <v>0</v>
      </c>
      <c r="F362" s="353" t="str">
        <f t="shared" si="27"/>
        <v/>
      </c>
      <c r="G362" s="351" t="str">
        <f t="shared" si="28"/>
        <v/>
      </c>
      <c r="H362" s="639" t="str">
        <f t="shared" si="25"/>
        <v>否</v>
      </c>
      <c r="I362" s="642" t="str">
        <f t="shared" si="26"/>
        <v>项</v>
      </c>
    </row>
    <row r="363" ht="34.9" customHeight="1" spans="1:9">
      <c r="A363" s="647">
        <v>2049999</v>
      </c>
      <c r="B363" s="459" t="s">
        <v>362</v>
      </c>
      <c r="C363" s="240">
        <v>65</v>
      </c>
      <c r="D363" s="595">
        <v>0</v>
      </c>
      <c r="E363" s="595">
        <v>36</v>
      </c>
      <c r="F363" s="353">
        <f t="shared" si="27"/>
        <v>-0.446</v>
      </c>
      <c r="G363" s="353" t="str">
        <f t="shared" si="28"/>
        <v/>
      </c>
      <c r="H363" s="639" t="str">
        <f t="shared" ref="H363:H385" si="29">IF(LEN(A363)=3,"是",IF(B363&lt;&gt;"",IF(SUM(C363:E363)&lt;&gt;0,"是","否"),"是"))</f>
        <v>是</v>
      </c>
      <c r="I363" s="642" t="str">
        <f t="shared" ref="I363:I385" si="30">IF(LEN(A363)=3,"类",IF(LEN(A363)=5,"款","项"))</f>
        <v>项</v>
      </c>
    </row>
    <row r="364" s="490" customFormat="1" ht="34.9" customHeight="1" spans="1:9">
      <c r="A364" s="637">
        <v>205</v>
      </c>
      <c r="B364" s="131" t="s">
        <v>85</v>
      </c>
      <c r="C364" s="242">
        <f>SUM(C365,C370,C379,C386,C392,C396,C400,C404,C410,C417)</f>
        <v>76931</v>
      </c>
      <c r="D364" s="242">
        <f>SUM(D365,D370,D379,D386,D392,D396,D400,D404,D410,D417)</f>
        <v>77919</v>
      </c>
      <c r="E364" s="242">
        <f>SUM(E365,E370,E379,E386,E392,E396,E400,E404,E410,E417)</f>
        <v>66420</v>
      </c>
      <c r="F364" s="351">
        <f t="shared" si="27"/>
        <v>-0.137</v>
      </c>
      <c r="G364" s="351">
        <f t="shared" si="28"/>
        <v>0.852</v>
      </c>
      <c r="H364" s="638" t="str">
        <f t="shared" si="29"/>
        <v>是</v>
      </c>
      <c r="I364" s="641" t="str">
        <f t="shared" si="30"/>
        <v>类</v>
      </c>
    </row>
    <row r="365" ht="34.9" customHeight="1" spans="1:9">
      <c r="A365" s="457">
        <v>20501</v>
      </c>
      <c r="B365" s="458" t="s">
        <v>363</v>
      </c>
      <c r="C365" s="595">
        <f>SUM(C366:C369)</f>
        <v>738</v>
      </c>
      <c r="D365" s="595">
        <f>SUM(D366:D369)</f>
        <v>764</v>
      </c>
      <c r="E365" s="595">
        <f>SUM(E366:E369)</f>
        <v>774</v>
      </c>
      <c r="F365" s="353">
        <f t="shared" si="27"/>
        <v>0.049</v>
      </c>
      <c r="G365" s="353">
        <f t="shared" si="28"/>
        <v>1.013</v>
      </c>
      <c r="H365" s="639" t="str">
        <f t="shared" si="29"/>
        <v>是</v>
      </c>
      <c r="I365" s="642" t="str">
        <f t="shared" si="30"/>
        <v>款</v>
      </c>
    </row>
    <row r="366" ht="34.9" customHeight="1" spans="1:9">
      <c r="A366" s="457">
        <v>2050101</v>
      </c>
      <c r="B366" s="458" t="s">
        <v>138</v>
      </c>
      <c r="C366" s="240">
        <v>738</v>
      </c>
      <c r="D366" s="595">
        <v>725</v>
      </c>
      <c r="E366" s="595">
        <v>737</v>
      </c>
      <c r="F366" s="353">
        <f t="shared" si="27"/>
        <v>-0.001</v>
      </c>
      <c r="G366" s="353">
        <f t="shared" si="28"/>
        <v>1.017</v>
      </c>
      <c r="H366" s="639" t="str">
        <f t="shared" si="29"/>
        <v>是</v>
      </c>
      <c r="I366" s="642" t="str">
        <f t="shared" si="30"/>
        <v>项</v>
      </c>
    </row>
    <row r="367" s="488" customFormat="1" ht="34.9" hidden="1" customHeight="1" spans="1:9">
      <c r="A367" s="457">
        <v>2050102</v>
      </c>
      <c r="B367" s="458" t="s">
        <v>139</v>
      </c>
      <c r="C367" s="240">
        <v>0</v>
      </c>
      <c r="D367" s="595">
        <v>0</v>
      </c>
      <c r="E367" s="595">
        <v>0</v>
      </c>
      <c r="F367" s="353" t="str">
        <f t="shared" si="27"/>
        <v/>
      </c>
      <c r="G367" s="351" t="str">
        <f t="shared" si="28"/>
        <v/>
      </c>
      <c r="H367" s="639" t="str">
        <f t="shared" si="29"/>
        <v>否</v>
      </c>
      <c r="I367" s="642" t="str">
        <f t="shared" si="30"/>
        <v>项</v>
      </c>
    </row>
    <row r="368" ht="34.9" hidden="1" customHeight="1" spans="1:9">
      <c r="A368" s="457">
        <v>2050103</v>
      </c>
      <c r="B368" s="459" t="s">
        <v>140</v>
      </c>
      <c r="C368" s="240">
        <v>0</v>
      </c>
      <c r="D368" s="595">
        <v>0</v>
      </c>
      <c r="E368" s="595">
        <v>0</v>
      </c>
      <c r="F368" s="353" t="str">
        <f t="shared" si="27"/>
        <v/>
      </c>
      <c r="G368" s="351" t="str">
        <f t="shared" si="28"/>
        <v/>
      </c>
      <c r="H368" s="639" t="str">
        <f t="shared" si="29"/>
        <v>否</v>
      </c>
      <c r="I368" s="642" t="str">
        <f t="shared" si="30"/>
        <v>项</v>
      </c>
    </row>
    <row r="369" ht="34.9" customHeight="1" spans="1:9">
      <c r="A369" s="457">
        <v>2050199</v>
      </c>
      <c r="B369" s="458" t="s">
        <v>364</v>
      </c>
      <c r="C369" s="240">
        <v>0</v>
      </c>
      <c r="D369" s="595">
        <v>39</v>
      </c>
      <c r="E369" s="595">
        <v>37</v>
      </c>
      <c r="F369" s="353" t="str">
        <f t="shared" si="27"/>
        <v/>
      </c>
      <c r="G369" s="353">
        <f t="shared" si="28"/>
        <v>0.949</v>
      </c>
      <c r="H369" s="639" t="str">
        <f t="shared" si="29"/>
        <v>是</v>
      </c>
      <c r="I369" s="642" t="str">
        <f t="shared" si="30"/>
        <v>项</v>
      </c>
    </row>
    <row r="370" ht="34.9" customHeight="1" spans="1:9">
      <c r="A370" s="457">
        <v>20502</v>
      </c>
      <c r="B370" s="458" t="s">
        <v>365</v>
      </c>
      <c r="C370" s="595">
        <f>SUM(C371:C378)</f>
        <v>71783</v>
      </c>
      <c r="D370" s="595">
        <f>SUM(D371:D378)</f>
        <v>72868</v>
      </c>
      <c r="E370" s="595">
        <f>SUM(E371:E378)</f>
        <v>63745</v>
      </c>
      <c r="F370" s="353">
        <f t="shared" si="27"/>
        <v>-0.112</v>
      </c>
      <c r="G370" s="353">
        <f t="shared" si="28"/>
        <v>0.875</v>
      </c>
      <c r="H370" s="639" t="str">
        <f t="shared" si="29"/>
        <v>是</v>
      </c>
      <c r="I370" s="642" t="str">
        <f t="shared" si="30"/>
        <v>款</v>
      </c>
    </row>
    <row r="371" ht="34.9" customHeight="1" spans="1:9">
      <c r="A371" s="457">
        <v>2050201</v>
      </c>
      <c r="B371" s="458" t="s">
        <v>366</v>
      </c>
      <c r="C371" s="240">
        <v>1854</v>
      </c>
      <c r="D371" s="595">
        <v>1871</v>
      </c>
      <c r="E371" s="595">
        <v>1569</v>
      </c>
      <c r="F371" s="353">
        <f t="shared" si="27"/>
        <v>-0.154</v>
      </c>
      <c r="G371" s="353">
        <f t="shared" si="28"/>
        <v>0.839</v>
      </c>
      <c r="H371" s="639" t="str">
        <f t="shared" si="29"/>
        <v>是</v>
      </c>
      <c r="I371" s="642" t="str">
        <f t="shared" si="30"/>
        <v>项</v>
      </c>
    </row>
    <row r="372" s="488" customFormat="1" ht="34.9" customHeight="1" spans="1:9">
      <c r="A372" s="457">
        <v>2050202</v>
      </c>
      <c r="B372" s="458" t="s">
        <v>367</v>
      </c>
      <c r="C372" s="240">
        <v>41509</v>
      </c>
      <c r="D372" s="595">
        <v>42537</v>
      </c>
      <c r="E372" s="595">
        <v>40815</v>
      </c>
      <c r="F372" s="353">
        <f t="shared" si="27"/>
        <v>-0.017</v>
      </c>
      <c r="G372" s="353">
        <f t="shared" si="28"/>
        <v>0.96</v>
      </c>
      <c r="H372" s="639" t="str">
        <f t="shared" si="29"/>
        <v>是</v>
      </c>
      <c r="I372" s="642" t="str">
        <f t="shared" si="30"/>
        <v>项</v>
      </c>
    </row>
    <row r="373" s="488" customFormat="1" ht="34.9" customHeight="1" spans="1:9">
      <c r="A373" s="457">
        <v>2050203</v>
      </c>
      <c r="B373" s="458" t="s">
        <v>368</v>
      </c>
      <c r="C373" s="240">
        <v>16065</v>
      </c>
      <c r="D373" s="595">
        <v>16084</v>
      </c>
      <c r="E373" s="595">
        <v>15945</v>
      </c>
      <c r="F373" s="353">
        <f t="shared" si="27"/>
        <v>-0.007</v>
      </c>
      <c r="G373" s="353">
        <f t="shared" si="28"/>
        <v>0.991</v>
      </c>
      <c r="H373" s="639" t="str">
        <f t="shared" si="29"/>
        <v>是</v>
      </c>
      <c r="I373" s="642" t="str">
        <f t="shared" si="30"/>
        <v>项</v>
      </c>
    </row>
    <row r="374" s="488" customFormat="1" ht="34.9" customHeight="1" spans="1:9">
      <c r="A374" s="457">
        <v>2050204</v>
      </c>
      <c r="B374" s="458" t="s">
        <v>369</v>
      </c>
      <c r="C374" s="240">
        <v>12078</v>
      </c>
      <c r="D374" s="595">
        <v>12276</v>
      </c>
      <c r="E374" s="595">
        <v>5416</v>
      </c>
      <c r="F374" s="353">
        <f t="shared" si="27"/>
        <v>-0.552</v>
      </c>
      <c r="G374" s="353">
        <f t="shared" si="28"/>
        <v>0.441</v>
      </c>
      <c r="H374" s="639" t="str">
        <f t="shared" si="29"/>
        <v>是</v>
      </c>
      <c r="I374" s="642" t="str">
        <f t="shared" si="30"/>
        <v>项</v>
      </c>
    </row>
    <row r="375" s="488" customFormat="1" ht="34.9" hidden="1" customHeight="1" spans="1:9">
      <c r="A375" s="457">
        <v>2050205</v>
      </c>
      <c r="B375" s="458" t="s">
        <v>370</v>
      </c>
      <c r="C375" s="240">
        <v>0</v>
      </c>
      <c r="D375" s="595">
        <v>0</v>
      </c>
      <c r="E375" s="595">
        <v>0</v>
      </c>
      <c r="F375" s="353" t="str">
        <f t="shared" si="27"/>
        <v/>
      </c>
      <c r="G375" s="351" t="str">
        <f t="shared" si="28"/>
        <v/>
      </c>
      <c r="H375" s="639" t="str">
        <f t="shared" si="29"/>
        <v>否</v>
      </c>
      <c r="I375" s="642" t="str">
        <f t="shared" si="30"/>
        <v>项</v>
      </c>
    </row>
    <row r="376" s="488" customFormat="1" ht="34.9" hidden="1" customHeight="1" spans="1:9">
      <c r="A376" s="457">
        <v>2050206</v>
      </c>
      <c r="B376" s="168" t="s">
        <v>371</v>
      </c>
      <c r="C376" s="240">
        <v>0</v>
      </c>
      <c r="D376" s="595">
        <v>0</v>
      </c>
      <c r="E376" s="595"/>
      <c r="F376" s="353" t="str">
        <f t="shared" si="27"/>
        <v/>
      </c>
      <c r="G376" s="351" t="str">
        <f t="shared" si="28"/>
        <v/>
      </c>
      <c r="H376" s="639" t="str">
        <f t="shared" si="29"/>
        <v>否</v>
      </c>
      <c r="I376" s="642" t="str">
        <f t="shared" si="30"/>
        <v>项</v>
      </c>
    </row>
    <row r="377" s="488" customFormat="1" ht="34.9" hidden="1" customHeight="1" spans="1:9">
      <c r="A377" s="457">
        <v>2050207</v>
      </c>
      <c r="B377" s="168" t="s">
        <v>372</v>
      </c>
      <c r="C377" s="240">
        <v>0</v>
      </c>
      <c r="D377" s="595">
        <v>0</v>
      </c>
      <c r="E377" s="595"/>
      <c r="F377" s="353" t="str">
        <f t="shared" si="27"/>
        <v/>
      </c>
      <c r="G377" s="351" t="str">
        <f t="shared" si="28"/>
        <v/>
      </c>
      <c r="H377" s="639" t="str">
        <f t="shared" si="29"/>
        <v>否</v>
      </c>
      <c r="I377" s="642" t="str">
        <f t="shared" si="30"/>
        <v>项</v>
      </c>
    </row>
    <row r="378" s="488" customFormat="1" ht="34.9" customHeight="1" spans="1:9">
      <c r="A378" s="457">
        <v>2050299</v>
      </c>
      <c r="B378" s="458" t="s">
        <v>373</v>
      </c>
      <c r="C378" s="240">
        <v>277</v>
      </c>
      <c r="D378" s="595">
        <v>100</v>
      </c>
      <c r="E378" s="595">
        <v>0</v>
      </c>
      <c r="F378" s="353">
        <f t="shared" si="27"/>
        <v>-1</v>
      </c>
      <c r="G378" s="353">
        <f t="shared" si="28"/>
        <v>0</v>
      </c>
      <c r="H378" s="639" t="str">
        <f t="shared" si="29"/>
        <v>是</v>
      </c>
      <c r="I378" s="642" t="str">
        <f t="shared" si="30"/>
        <v>项</v>
      </c>
    </row>
    <row r="379" s="488" customFormat="1" ht="34.9" customHeight="1" spans="1:9">
      <c r="A379" s="457">
        <v>20503</v>
      </c>
      <c r="B379" s="458" t="s">
        <v>374</v>
      </c>
      <c r="C379" s="595">
        <f>SUM(C380:C385)</f>
        <v>3169</v>
      </c>
      <c r="D379" s="595">
        <f>SUM(D380:D385)</f>
        <v>2410</v>
      </c>
      <c r="E379" s="595">
        <f>SUM(E380:E385)</f>
        <v>737</v>
      </c>
      <c r="F379" s="353">
        <f t="shared" si="27"/>
        <v>-0.767</v>
      </c>
      <c r="G379" s="353">
        <f t="shared" si="28"/>
        <v>0.306</v>
      </c>
      <c r="H379" s="639" t="str">
        <f t="shared" si="29"/>
        <v>是</v>
      </c>
      <c r="I379" s="642" t="str">
        <f t="shared" si="30"/>
        <v>款</v>
      </c>
    </row>
    <row r="380" s="488" customFormat="1" ht="34.9" hidden="1" customHeight="1" spans="1:9">
      <c r="A380" s="457">
        <v>2050301</v>
      </c>
      <c r="B380" s="458" t="s">
        <v>375</v>
      </c>
      <c r="C380" s="240">
        <v>0</v>
      </c>
      <c r="D380" s="595">
        <v>0</v>
      </c>
      <c r="E380" s="595">
        <v>0</v>
      </c>
      <c r="F380" s="353" t="str">
        <f t="shared" si="27"/>
        <v/>
      </c>
      <c r="G380" s="351" t="str">
        <f t="shared" si="28"/>
        <v/>
      </c>
      <c r="H380" s="639" t="str">
        <f t="shared" si="29"/>
        <v>否</v>
      </c>
      <c r="I380" s="642" t="str">
        <f t="shared" si="30"/>
        <v>项</v>
      </c>
    </row>
    <row r="381" s="488" customFormat="1" ht="34.9" customHeight="1" spans="1:9">
      <c r="A381" s="457">
        <v>2050302</v>
      </c>
      <c r="B381" s="458" t="s">
        <v>376</v>
      </c>
      <c r="C381" s="240">
        <v>3169</v>
      </c>
      <c r="D381" s="595">
        <v>2383</v>
      </c>
      <c r="E381" s="595">
        <v>737</v>
      </c>
      <c r="F381" s="353">
        <f t="shared" si="27"/>
        <v>-0.767</v>
      </c>
      <c r="G381" s="353">
        <f t="shared" si="28"/>
        <v>0.309</v>
      </c>
      <c r="H381" s="639" t="str">
        <f t="shared" si="29"/>
        <v>是</v>
      </c>
      <c r="I381" s="642" t="str">
        <f t="shared" si="30"/>
        <v>项</v>
      </c>
    </row>
    <row r="382" s="488" customFormat="1" ht="34.9" hidden="1" customHeight="1" spans="1:9">
      <c r="A382" s="457">
        <v>2050303</v>
      </c>
      <c r="B382" s="459" t="s">
        <v>377</v>
      </c>
      <c r="C382" s="240">
        <v>0</v>
      </c>
      <c r="D382" s="595">
        <v>0</v>
      </c>
      <c r="E382" s="595">
        <v>0</v>
      </c>
      <c r="F382" s="353" t="str">
        <f t="shared" si="27"/>
        <v/>
      </c>
      <c r="G382" s="351" t="str">
        <f t="shared" si="28"/>
        <v/>
      </c>
      <c r="H382" s="639" t="str">
        <f t="shared" si="29"/>
        <v>否</v>
      </c>
      <c r="I382" s="642" t="str">
        <f t="shared" si="30"/>
        <v>项</v>
      </c>
    </row>
    <row r="383" s="488" customFormat="1" ht="34.9" hidden="1" customHeight="1" spans="1:9">
      <c r="A383" s="457">
        <v>2050304</v>
      </c>
      <c r="B383" s="459" t="s">
        <v>378</v>
      </c>
      <c r="C383" s="240">
        <v>0</v>
      </c>
      <c r="D383" s="595"/>
      <c r="E383" s="595"/>
      <c r="F383" s="353" t="str">
        <f t="shared" si="27"/>
        <v/>
      </c>
      <c r="G383" s="351" t="str">
        <f t="shared" si="28"/>
        <v/>
      </c>
      <c r="H383" s="639" t="str">
        <f t="shared" si="29"/>
        <v>否</v>
      </c>
      <c r="I383" s="642" t="str">
        <f t="shared" si="30"/>
        <v>项</v>
      </c>
    </row>
    <row r="384" s="488" customFormat="1" ht="34.9" hidden="1" customHeight="1" spans="1:9">
      <c r="A384" s="457">
        <v>2050305</v>
      </c>
      <c r="B384" s="459" t="s">
        <v>379</v>
      </c>
      <c r="C384" s="240">
        <v>0</v>
      </c>
      <c r="D384" s="595">
        <v>0</v>
      </c>
      <c r="E384" s="595">
        <v>0</v>
      </c>
      <c r="F384" s="353" t="str">
        <f t="shared" si="27"/>
        <v/>
      </c>
      <c r="G384" s="351" t="str">
        <f t="shared" si="28"/>
        <v/>
      </c>
      <c r="H384" s="639" t="str">
        <f t="shared" si="29"/>
        <v>否</v>
      </c>
      <c r="I384" s="642" t="str">
        <f t="shared" si="30"/>
        <v>项</v>
      </c>
    </row>
    <row r="385" s="488" customFormat="1" ht="34.9" customHeight="1" spans="1:9">
      <c r="A385" s="457">
        <v>2050399</v>
      </c>
      <c r="B385" s="459" t="s">
        <v>380</v>
      </c>
      <c r="C385" s="240">
        <v>0</v>
      </c>
      <c r="D385" s="595">
        <v>27</v>
      </c>
      <c r="E385" s="595">
        <v>0</v>
      </c>
      <c r="F385" s="353" t="str">
        <f t="shared" si="27"/>
        <v/>
      </c>
      <c r="G385" s="353">
        <f t="shared" si="28"/>
        <v>0</v>
      </c>
      <c r="H385" s="639" t="str">
        <f t="shared" si="29"/>
        <v>是</v>
      </c>
      <c r="I385" s="642" t="str">
        <f t="shared" si="30"/>
        <v>项</v>
      </c>
    </row>
    <row r="386" s="488" customFormat="1" ht="34.9" hidden="1" customHeight="1" spans="1:9">
      <c r="A386" s="457">
        <v>20504</v>
      </c>
      <c r="B386" s="459" t="s">
        <v>381</v>
      </c>
      <c r="C386" s="595">
        <f>SUM(C387:C391)</f>
        <v>0</v>
      </c>
      <c r="D386" s="595">
        <f>SUM(D387:D391)</f>
        <v>0</v>
      </c>
      <c r="E386" s="595">
        <f>SUM(E387:E391)</f>
        <v>0</v>
      </c>
      <c r="F386" s="353" t="str">
        <f t="shared" si="27"/>
        <v/>
      </c>
      <c r="G386" s="351" t="str">
        <f t="shared" si="28"/>
        <v/>
      </c>
      <c r="H386" s="639" t="str">
        <f t="shared" ref="H386:H433" si="31">IF(LEN(A386)=3,"是",IF(B386&lt;&gt;"",IF(SUM(C386:E386)&lt;&gt;0,"是","否"),"是"))</f>
        <v>否</v>
      </c>
      <c r="I386" s="642" t="str">
        <f t="shared" ref="I386:I433" si="32">IF(LEN(A386)=3,"类",IF(LEN(A386)=5,"款","项"))</f>
        <v>款</v>
      </c>
    </row>
    <row r="387" s="488" customFormat="1" ht="34.9" hidden="1" customHeight="1" spans="1:9">
      <c r="A387" s="457">
        <v>2050401</v>
      </c>
      <c r="B387" s="459" t="s">
        <v>382</v>
      </c>
      <c r="C387" s="240">
        <v>0</v>
      </c>
      <c r="D387" s="595">
        <v>0</v>
      </c>
      <c r="E387" s="595">
        <v>0</v>
      </c>
      <c r="F387" s="353" t="str">
        <f t="shared" si="27"/>
        <v/>
      </c>
      <c r="G387" s="351" t="str">
        <f t="shared" si="28"/>
        <v/>
      </c>
      <c r="H387" s="639" t="str">
        <f t="shared" si="31"/>
        <v>否</v>
      </c>
      <c r="I387" s="642" t="str">
        <f t="shared" si="32"/>
        <v>项</v>
      </c>
    </row>
    <row r="388" s="488" customFormat="1" ht="34.9" hidden="1" customHeight="1" spans="1:9">
      <c r="A388" s="457">
        <v>2050402</v>
      </c>
      <c r="B388" s="459" t="s">
        <v>383</v>
      </c>
      <c r="C388" s="240">
        <v>0</v>
      </c>
      <c r="D388" s="595">
        <v>0</v>
      </c>
      <c r="E388" s="595">
        <v>0</v>
      </c>
      <c r="F388" s="353" t="str">
        <f t="shared" si="27"/>
        <v/>
      </c>
      <c r="G388" s="351" t="str">
        <f t="shared" si="28"/>
        <v/>
      </c>
      <c r="H388" s="639" t="str">
        <f t="shared" si="31"/>
        <v>否</v>
      </c>
      <c r="I388" s="642" t="str">
        <f t="shared" si="32"/>
        <v>项</v>
      </c>
    </row>
    <row r="389" ht="34.9" hidden="1" customHeight="1" spans="1:9">
      <c r="A389" s="457">
        <v>2050403</v>
      </c>
      <c r="B389" s="459" t="s">
        <v>384</v>
      </c>
      <c r="C389" s="240">
        <v>0</v>
      </c>
      <c r="D389" s="595">
        <v>0</v>
      </c>
      <c r="E389" s="595">
        <v>0</v>
      </c>
      <c r="F389" s="353" t="str">
        <f t="shared" si="27"/>
        <v/>
      </c>
      <c r="G389" s="351" t="str">
        <f t="shared" si="28"/>
        <v/>
      </c>
      <c r="H389" s="639" t="str">
        <f t="shared" si="31"/>
        <v>否</v>
      </c>
      <c r="I389" s="642" t="str">
        <f t="shared" si="32"/>
        <v>项</v>
      </c>
    </row>
    <row r="390" ht="34.9" hidden="1" customHeight="1" spans="1:9">
      <c r="A390" s="457">
        <v>2050404</v>
      </c>
      <c r="B390" s="459" t="s">
        <v>385</v>
      </c>
      <c r="C390" s="240">
        <v>0</v>
      </c>
      <c r="D390" s="595">
        <v>0</v>
      </c>
      <c r="E390" s="595">
        <v>0</v>
      </c>
      <c r="F390" s="353" t="str">
        <f t="shared" ref="F390:F453" si="33">IF(C390&lt;&gt;0,E390/C390-1,"")</f>
        <v/>
      </c>
      <c r="G390" s="351" t="str">
        <f t="shared" ref="G390:G453" si="34">IF(D390&lt;&gt;0,E390/D390,"")</f>
        <v/>
      </c>
      <c r="H390" s="639" t="str">
        <f t="shared" si="31"/>
        <v>否</v>
      </c>
      <c r="I390" s="642" t="str">
        <f t="shared" si="32"/>
        <v>项</v>
      </c>
    </row>
    <row r="391" ht="34.9" hidden="1" customHeight="1" spans="1:9">
      <c r="A391" s="457">
        <v>2050499</v>
      </c>
      <c r="B391" s="459" t="s">
        <v>386</v>
      </c>
      <c r="C391" s="240">
        <v>0</v>
      </c>
      <c r="D391" s="595">
        <v>0</v>
      </c>
      <c r="E391" s="595">
        <v>0</v>
      </c>
      <c r="F391" s="353" t="str">
        <f t="shared" si="33"/>
        <v/>
      </c>
      <c r="G391" s="351" t="str">
        <f t="shared" si="34"/>
        <v/>
      </c>
      <c r="H391" s="639" t="str">
        <f t="shared" si="31"/>
        <v>否</v>
      </c>
      <c r="I391" s="642" t="str">
        <f t="shared" si="32"/>
        <v>项</v>
      </c>
    </row>
    <row r="392" ht="34.9" hidden="1" customHeight="1" spans="1:9">
      <c r="A392" s="457">
        <v>20505</v>
      </c>
      <c r="B392" s="459" t="s">
        <v>387</v>
      </c>
      <c r="C392" s="595">
        <f>SUM(C393:C395)</f>
        <v>0</v>
      </c>
      <c r="D392" s="595">
        <f>SUM(D393:D395)</f>
        <v>0</v>
      </c>
      <c r="E392" s="595">
        <f>SUM(E393:E395)</f>
        <v>0</v>
      </c>
      <c r="F392" s="353" t="str">
        <f t="shared" si="33"/>
        <v/>
      </c>
      <c r="G392" s="351" t="str">
        <f t="shared" si="34"/>
        <v/>
      </c>
      <c r="H392" s="639" t="str">
        <f t="shared" si="31"/>
        <v>否</v>
      </c>
      <c r="I392" s="642" t="str">
        <f t="shared" si="32"/>
        <v>款</v>
      </c>
    </row>
    <row r="393" ht="34.9" hidden="1" customHeight="1" spans="1:9">
      <c r="A393" s="457">
        <v>2050501</v>
      </c>
      <c r="B393" s="459" t="s">
        <v>388</v>
      </c>
      <c r="C393" s="240">
        <v>0</v>
      </c>
      <c r="D393" s="595">
        <v>0</v>
      </c>
      <c r="E393" s="595">
        <v>0</v>
      </c>
      <c r="F393" s="353" t="str">
        <f t="shared" si="33"/>
        <v/>
      </c>
      <c r="G393" s="351" t="str">
        <f t="shared" si="34"/>
        <v/>
      </c>
      <c r="H393" s="639" t="str">
        <f t="shared" si="31"/>
        <v>否</v>
      </c>
      <c r="I393" s="642" t="str">
        <f t="shared" si="32"/>
        <v>项</v>
      </c>
    </row>
    <row r="394" ht="34.9" hidden="1" customHeight="1" spans="1:9">
      <c r="A394" s="457">
        <v>2050502</v>
      </c>
      <c r="B394" s="459" t="s">
        <v>389</v>
      </c>
      <c r="C394" s="240">
        <v>0</v>
      </c>
      <c r="D394" s="595">
        <v>0</v>
      </c>
      <c r="E394" s="595">
        <v>0</v>
      </c>
      <c r="F394" s="353" t="str">
        <f t="shared" si="33"/>
        <v/>
      </c>
      <c r="G394" s="351" t="str">
        <f t="shared" si="34"/>
        <v/>
      </c>
      <c r="H394" s="639" t="str">
        <f t="shared" si="31"/>
        <v>否</v>
      </c>
      <c r="I394" s="642" t="str">
        <f t="shared" si="32"/>
        <v>项</v>
      </c>
    </row>
    <row r="395" ht="34.9" hidden="1" customHeight="1" spans="1:9">
      <c r="A395" s="457">
        <v>2050599</v>
      </c>
      <c r="B395" s="459" t="s">
        <v>390</v>
      </c>
      <c r="C395" s="240">
        <v>0</v>
      </c>
      <c r="D395" s="595">
        <v>0</v>
      </c>
      <c r="E395" s="595">
        <v>0</v>
      </c>
      <c r="F395" s="353" t="str">
        <f t="shared" si="33"/>
        <v/>
      </c>
      <c r="G395" s="351" t="str">
        <f t="shared" si="34"/>
        <v/>
      </c>
      <c r="H395" s="639" t="str">
        <f t="shared" si="31"/>
        <v>否</v>
      </c>
      <c r="I395" s="642" t="str">
        <f t="shared" si="32"/>
        <v>项</v>
      </c>
    </row>
    <row r="396" ht="34.9" hidden="1" customHeight="1" spans="1:9">
      <c r="A396" s="457">
        <v>20506</v>
      </c>
      <c r="B396" s="459" t="s">
        <v>391</v>
      </c>
      <c r="C396" s="595">
        <f>SUM(C397:C399)</f>
        <v>0</v>
      </c>
      <c r="D396" s="595">
        <f>SUM(D397:D399)</f>
        <v>0</v>
      </c>
      <c r="E396" s="595">
        <f>SUM(E397:E399)</f>
        <v>0</v>
      </c>
      <c r="F396" s="353" t="str">
        <f t="shared" si="33"/>
        <v/>
      </c>
      <c r="G396" s="351" t="str">
        <f t="shared" si="34"/>
        <v/>
      </c>
      <c r="H396" s="639" t="str">
        <f t="shared" si="31"/>
        <v>否</v>
      </c>
      <c r="I396" s="642" t="str">
        <f t="shared" si="32"/>
        <v>款</v>
      </c>
    </row>
    <row r="397" ht="34.9" hidden="1" customHeight="1" spans="1:9">
      <c r="A397" s="457">
        <v>2050601</v>
      </c>
      <c r="B397" s="459" t="s">
        <v>392</v>
      </c>
      <c r="C397" s="240">
        <v>0</v>
      </c>
      <c r="D397" s="595">
        <v>0</v>
      </c>
      <c r="E397" s="595">
        <v>0</v>
      </c>
      <c r="F397" s="353" t="str">
        <f t="shared" si="33"/>
        <v/>
      </c>
      <c r="G397" s="351" t="str">
        <f t="shared" si="34"/>
        <v/>
      </c>
      <c r="H397" s="639" t="str">
        <f t="shared" si="31"/>
        <v>否</v>
      </c>
      <c r="I397" s="642" t="str">
        <f t="shared" si="32"/>
        <v>项</v>
      </c>
    </row>
    <row r="398" ht="34.9" hidden="1" customHeight="1" spans="1:9">
      <c r="A398" s="457">
        <v>2050602</v>
      </c>
      <c r="B398" s="459" t="s">
        <v>393</v>
      </c>
      <c r="C398" s="240">
        <v>0</v>
      </c>
      <c r="D398" s="595">
        <v>0</v>
      </c>
      <c r="E398" s="595">
        <v>0</v>
      </c>
      <c r="F398" s="353" t="str">
        <f t="shared" si="33"/>
        <v/>
      </c>
      <c r="G398" s="351" t="str">
        <f t="shared" si="34"/>
        <v/>
      </c>
      <c r="H398" s="639" t="str">
        <f t="shared" si="31"/>
        <v>否</v>
      </c>
      <c r="I398" s="642" t="str">
        <f t="shared" si="32"/>
        <v>项</v>
      </c>
    </row>
    <row r="399" ht="34.9" hidden="1" customHeight="1" spans="1:9">
      <c r="A399" s="457">
        <v>2050699</v>
      </c>
      <c r="B399" s="458" t="s">
        <v>394</v>
      </c>
      <c r="C399" s="240">
        <v>0</v>
      </c>
      <c r="D399" s="595">
        <v>0</v>
      </c>
      <c r="E399" s="595">
        <v>0</v>
      </c>
      <c r="F399" s="353" t="str">
        <f t="shared" si="33"/>
        <v/>
      </c>
      <c r="G399" s="351" t="str">
        <f t="shared" si="34"/>
        <v/>
      </c>
      <c r="H399" s="639" t="str">
        <f t="shared" si="31"/>
        <v>否</v>
      </c>
      <c r="I399" s="642" t="str">
        <f t="shared" si="32"/>
        <v>项</v>
      </c>
    </row>
    <row r="400" ht="34.9" customHeight="1" spans="1:9">
      <c r="A400" s="457">
        <v>20507</v>
      </c>
      <c r="B400" s="458" t="s">
        <v>395</v>
      </c>
      <c r="C400" s="595">
        <f>SUM(C401:C403)</f>
        <v>707</v>
      </c>
      <c r="D400" s="595">
        <f>SUM(D401:D403)</f>
        <v>744</v>
      </c>
      <c r="E400" s="595">
        <f>SUM(E401:E403)</f>
        <v>411</v>
      </c>
      <c r="F400" s="353">
        <f t="shared" si="33"/>
        <v>-0.419</v>
      </c>
      <c r="G400" s="353">
        <f t="shared" si="34"/>
        <v>0.552</v>
      </c>
      <c r="H400" s="639" t="str">
        <f t="shared" si="31"/>
        <v>是</v>
      </c>
      <c r="I400" s="642" t="str">
        <f t="shared" si="32"/>
        <v>款</v>
      </c>
    </row>
    <row r="401" ht="34.9" customHeight="1" spans="1:9">
      <c r="A401" s="648">
        <v>2050701</v>
      </c>
      <c r="B401" s="458" t="s">
        <v>396</v>
      </c>
      <c r="C401" s="240">
        <v>707</v>
      </c>
      <c r="D401" s="595">
        <v>744</v>
      </c>
      <c r="E401" s="595">
        <v>411</v>
      </c>
      <c r="F401" s="353">
        <f t="shared" si="33"/>
        <v>-0.419</v>
      </c>
      <c r="G401" s="353">
        <f t="shared" si="34"/>
        <v>0.552</v>
      </c>
      <c r="H401" s="639" t="str">
        <f t="shared" si="31"/>
        <v>是</v>
      </c>
      <c r="I401" s="642" t="str">
        <f t="shared" si="32"/>
        <v>项</v>
      </c>
    </row>
    <row r="402" ht="34.9" hidden="1" customHeight="1" spans="1:9">
      <c r="A402" s="457">
        <v>2050702</v>
      </c>
      <c r="B402" s="458" t="s">
        <v>397</v>
      </c>
      <c r="C402" s="240">
        <v>0</v>
      </c>
      <c r="D402" s="595">
        <v>0</v>
      </c>
      <c r="E402" s="595">
        <v>0</v>
      </c>
      <c r="F402" s="353" t="str">
        <f t="shared" si="33"/>
        <v/>
      </c>
      <c r="G402" s="351" t="str">
        <f t="shared" si="34"/>
        <v/>
      </c>
      <c r="H402" s="639" t="str">
        <f t="shared" si="31"/>
        <v>否</v>
      </c>
      <c r="I402" s="642" t="str">
        <f t="shared" si="32"/>
        <v>项</v>
      </c>
    </row>
    <row r="403" ht="34.9" hidden="1" customHeight="1" spans="1:9">
      <c r="A403" s="457">
        <v>2050799</v>
      </c>
      <c r="B403" s="458" t="s">
        <v>398</v>
      </c>
      <c r="C403" s="240">
        <v>0</v>
      </c>
      <c r="D403" s="595">
        <v>0</v>
      </c>
      <c r="E403" s="595">
        <v>0</v>
      </c>
      <c r="F403" s="353" t="str">
        <f t="shared" si="33"/>
        <v/>
      </c>
      <c r="G403" s="351" t="str">
        <f t="shared" si="34"/>
        <v/>
      </c>
      <c r="H403" s="639" t="str">
        <f t="shared" si="31"/>
        <v>否</v>
      </c>
      <c r="I403" s="642" t="str">
        <f t="shared" si="32"/>
        <v>项</v>
      </c>
    </row>
    <row r="404" ht="34.9" customHeight="1" spans="1:9">
      <c r="A404" s="648">
        <v>20508</v>
      </c>
      <c r="B404" s="458" t="s">
        <v>399</v>
      </c>
      <c r="C404" s="595">
        <f>SUM(C405:C409)</f>
        <v>453</v>
      </c>
      <c r="D404" s="595">
        <f>SUM(D405:D409)</f>
        <v>500</v>
      </c>
      <c r="E404" s="595">
        <f>SUM(E405:E409)</f>
        <v>488</v>
      </c>
      <c r="F404" s="353">
        <f t="shared" si="33"/>
        <v>0.077</v>
      </c>
      <c r="G404" s="353">
        <f t="shared" si="34"/>
        <v>0.976</v>
      </c>
      <c r="H404" s="639" t="str">
        <f t="shared" si="31"/>
        <v>是</v>
      </c>
      <c r="I404" s="642" t="str">
        <f t="shared" si="32"/>
        <v>款</v>
      </c>
    </row>
    <row r="405" ht="34.9" customHeight="1" spans="1:9">
      <c r="A405" s="457">
        <v>2050801</v>
      </c>
      <c r="B405" s="458" t="s">
        <v>400</v>
      </c>
      <c r="C405" s="240">
        <v>256</v>
      </c>
      <c r="D405" s="595">
        <v>265</v>
      </c>
      <c r="E405" s="595">
        <v>274</v>
      </c>
      <c r="F405" s="353">
        <f t="shared" si="33"/>
        <v>0.07</v>
      </c>
      <c r="G405" s="353">
        <f t="shared" si="34"/>
        <v>1.034</v>
      </c>
      <c r="H405" s="639" t="str">
        <f t="shared" si="31"/>
        <v>是</v>
      </c>
      <c r="I405" s="642" t="str">
        <f t="shared" si="32"/>
        <v>项</v>
      </c>
    </row>
    <row r="406" ht="34.9" customHeight="1" spans="1:9">
      <c r="A406" s="457">
        <v>2050802</v>
      </c>
      <c r="B406" s="458" t="s">
        <v>401</v>
      </c>
      <c r="C406" s="240">
        <v>197</v>
      </c>
      <c r="D406" s="595">
        <v>235</v>
      </c>
      <c r="E406" s="595">
        <v>214</v>
      </c>
      <c r="F406" s="353">
        <f t="shared" si="33"/>
        <v>0.086</v>
      </c>
      <c r="G406" s="353">
        <f t="shared" si="34"/>
        <v>0.911</v>
      </c>
      <c r="H406" s="639" t="str">
        <f t="shared" si="31"/>
        <v>是</v>
      </c>
      <c r="I406" s="642" t="str">
        <f t="shared" si="32"/>
        <v>项</v>
      </c>
    </row>
    <row r="407" ht="34.9" hidden="1" customHeight="1" spans="1:9">
      <c r="A407" s="457">
        <v>2050803</v>
      </c>
      <c r="B407" s="458" t="s">
        <v>402</v>
      </c>
      <c r="C407" s="240">
        <v>0</v>
      </c>
      <c r="D407" s="595">
        <v>0</v>
      </c>
      <c r="E407" s="595">
        <v>0</v>
      </c>
      <c r="F407" s="353" t="str">
        <f t="shared" si="33"/>
        <v/>
      </c>
      <c r="G407" s="351" t="str">
        <f t="shared" si="34"/>
        <v/>
      </c>
      <c r="H407" s="639" t="str">
        <f t="shared" si="31"/>
        <v>否</v>
      </c>
      <c r="I407" s="642" t="str">
        <f t="shared" si="32"/>
        <v>项</v>
      </c>
    </row>
    <row r="408" ht="34.9" hidden="1" customHeight="1" spans="1:9">
      <c r="A408" s="457">
        <v>2050804</v>
      </c>
      <c r="B408" s="458" t="s">
        <v>403</v>
      </c>
      <c r="C408" s="240">
        <v>0</v>
      </c>
      <c r="D408" s="595">
        <v>0</v>
      </c>
      <c r="E408" s="595">
        <v>0</v>
      </c>
      <c r="F408" s="353" t="str">
        <f t="shared" si="33"/>
        <v/>
      </c>
      <c r="G408" s="351" t="str">
        <f t="shared" si="34"/>
        <v/>
      </c>
      <c r="H408" s="639" t="str">
        <f t="shared" si="31"/>
        <v>否</v>
      </c>
      <c r="I408" s="642" t="str">
        <f t="shared" si="32"/>
        <v>项</v>
      </c>
    </row>
    <row r="409" ht="34.9" hidden="1" customHeight="1" spans="1:9">
      <c r="A409" s="457">
        <v>2050899</v>
      </c>
      <c r="B409" s="458" t="s">
        <v>404</v>
      </c>
      <c r="C409" s="240">
        <v>0</v>
      </c>
      <c r="D409" s="595">
        <v>0</v>
      </c>
      <c r="E409" s="595">
        <v>0</v>
      </c>
      <c r="F409" s="353" t="str">
        <f t="shared" si="33"/>
        <v/>
      </c>
      <c r="G409" s="351" t="str">
        <f t="shared" si="34"/>
        <v/>
      </c>
      <c r="H409" s="639" t="str">
        <f t="shared" si="31"/>
        <v>否</v>
      </c>
      <c r="I409" s="642" t="str">
        <f t="shared" si="32"/>
        <v>项</v>
      </c>
    </row>
    <row r="410" ht="34.9" customHeight="1" spans="1:9">
      <c r="A410" s="457">
        <v>20509</v>
      </c>
      <c r="B410" s="458" t="s">
        <v>405</v>
      </c>
      <c r="C410" s="595">
        <f>SUM(C411:C416)</f>
        <v>81</v>
      </c>
      <c r="D410" s="595">
        <f>SUM(D411:D416)</f>
        <v>509</v>
      </c>
      <c r="E410" s="595">
        <f>SUM(E411:E416)</f>
        <v>265</v>
      </c>
      <c r="F410" s="353">
        <f t="shared" si="33"/>
        <v>2.272</v>
      </c>
      <c r="G410" s="353">
        <f t="shared" si="34"/>
        <v>0.521</v>
      </c>
      <c r="H410" s="639" t="str">
        <f t="shared" si="31"/>
        <v>是</v>
      </c>
      <c r="I410" s="642" t="str">
        <f t="shared" si="32"/>
        <v>款</v>
      </c>
    </row>
    <row r="411" ht="34.9" hidden="1" customHeight="1" spans="1:9">
      <c r="A411" s="457">
        <v>2050901</v>
      </c>
      <c r="B411" s="458" t="s">
        <v>406</v>
      </c>
      <c r="C411" s="240">
        <v>0</v>
      </c>
      <c r="D411" s="595">
        <v>0</v>
      </c>
      <c r="E411" s="595">
        <v>0</v>
      </c>
      <c r="F411" s="353" t="str">
        <f t="shared" si="33"/>
        <v/>
      </c>
      <c r="G411" s="351" t="str">
        <f t="shared" si="34"/>
        <v/>
      </c>
      <c r="H411" s="639" t="str">
        <f t="shared" si="31"/>
        <v>否</v>
      </c>
      <c r="I411" s="642" t="str">
        <f t="shared" si="32"/>
        <v>项</v>
      </c>
    </row>
    <row r="412" ht="34.9" hidden="1" customHeight="1" spans="1:9">
      <c r="A412" s="457">
        <v>2050902</v>
      </c>
      <c r="B412" s="458" t="s">
        <v>407</v>
      </c>
      <c r="C412" s="240">
        <v>0</v>
      </c>
      <c r="D412" s="595">
        <v>0</v>
      </c>
      <c r="E412" s="595">
        <v>0</v>
      </c>
      <c r="F412" s="353" t="str">
        <f t="shared" si="33"/>
        <v/>
      </c>
      <c r="G412" s="351" t="str">
        <f t="shared" si="34"/>
        <v/>
      </c>
      <c r="H412" s="639" t="str">
        <f t="shared" si="31"/>
        <v>否</v>
      </c>
      <c r="I412" s="642" t="str">
        <f t="shared" si="32"/>
        <v>项</v>
      </c>
    </row>
    <row r="413" ht="34.9" hidden="1" customHeight="1" spans="1:9">
      <c r="A413" s="457">
        <v>2050903</v>
      </c>
      <c r="B413" s="458" t="s">
        <v>408</v>
      </c>
      <c r="C413" s="240">
        <v>0</v>
      </c>
      <c r="D413" s="595">
        <v>0</v>
      </c>
      <c r="E413" s="595">
        <v>0</v>
      </c>
      <c r="F413" s="353" t="str">
        <f t="shared" si="33"/>
        <v/>
      </c>
      <c r="G413" s="351" t="str">
        <f t="shared" si="34"/>
        <v/>
      </c>
      <c r="H413" s="639" t="str">
        <f t="shared" si="31"/>
        <v>否</v>
      </c>
      <c r="I413" s="642" t="str">
        <f t="shared" si="32"/>
        <v>项</v>
      </c>
    </row>
    <row r="414" ht="34.9" hidden="1" customHeight="1" spans="1:9">
      <c r="A414" s="457">
        <v>2050904</v>
      </c>
      <c r="B414" s="458" t="s">
        <v>409</v>
      </c>
      <c r="C414" s="240">
        <v>0</v>
      </c>
      <c r="D414" s="595">
        <v>0</v>
      </c>
      <c r="E414" s="595">
        <v>0</v>
      </c>
      <c r="F414" s="353" t="str">
        <f t="shared" si="33"/>
        <v/>
      </c>
      <c r="G414" s="351" t="str">
        <f t="shared" si="34"/>
        <v/>
      </c>
      <c r="H414" s="639" t="str">
        <f t="shared" si="31"/>
        <v>否</v>
      </c>
      <c r="I414" s="642" t="str">
        <f t="shared" si="32"/>
        <v>项</v>
      </c>
    </row>
    <row r="415" ht="34.9" hidden="1" customHeight="1" spans="1:9">
      <c r="A415" s="457">
        <v>2050905</v>
      </c>
      <c r="B415" s="458" t="s">
        <v>410</v>
      </c>
      <c r="C415" s="240">
        <v>0</v>
      </c>
      <c r="D415" s="595">
        <v>0</v>
      </c>
      <c r="E415" s="595">
        <v>0</v>
      </c>
      <c r="F415" s="353" t="str">
        <f t="shared" si="33"/>
        <v/>
      </c>
      <c r="G415" s="351" t="str">
        <f t="shared" si="34"/>
        <v/>
      </c>
      <c r="H415" s="639" t="str">
        <f t="shared" si="31"/>
        <v>否</v>
      </c>
      <c r="I415" s="642" t="str">
        <f t="shared" si="32"/>
        <v>项</v>
      </c>
    </row>
    <row r="416" ht="34.9" customHeight="1" spans="1:9">
      <c r="A416" s="457">
        <v>2050999</v>
      </c>
      <c r="B416" s="458" t="s">
        <v>411</v>
      </c>
      <c r="C416" s="240">
        <v>81</v>
      </c>
      <c r="D416" s="595">
        <v>509</v>
      </c>
      <c r="E416" s="595">
        <v>265</v>
      </c>
      <c r="F416" s="353">
        <f t="shared" si="33"/>
        <v>2.272</v>
      </c>
      <c r="G416" s="353">
        <f t="shared" si="34"/>
        <v>0.521</v>
      </c>
      <c r="H416" s="639" t="str">
        <f t="shared" si="31"/>
        <v>是</v>
      </c>
      <c r="I416" s="642" t="str">
        <f t="shared" si="32"/>
        <v>项</v>
      </c>
    </row>
    <row r="417" ht="34.9" customHeight="1" spans="1:9">
      <c r="A417" s="457">
        <v>20599</v>
      </c>
      <c r="B417" s="458" t="s">
        <v>412</v>
      </c>
      <c r="C417" s="595">
        <f>C418</f>
        <v>0</v>
      </c>
      <c r="D417" s="595">
        <f>D418</f>
        <v>124</v>
      </c>
      <c r="E417" s="595">
        <f>E418</f>
        <v>0</v>
      </c>
      <c r="F417" s="353" t="str">
        <f t="shared" si="33"/>
        <v/>
      </c>
      <c r="G417" s="353">
        <f t="shared" si="34"/>
        <v>0</v>
      </c>
      <c r="H417" s="639" t="str">
        <f t="shared" si="31"/>
        <v>是</v>
      </c>
      <c r="I417" s="642" t="str">
        <f t="shared" si="32"/>
        <v>款</v>
      </c>
    </row>
    <row r="418" ht="34.9" customHeight="1" spans="1:9">
      <c r="A418" s="457">
        <v>2059999</v>
      </c>
      <c r="B418" s="458" t="s">
        <v>413</v>
      </c>
      <c r="C418" s="240">
        <v>0</v>
      </c>
      <c r="D418" s="595">
        <v>124</v>
      </c>
      <c r="E418" s="595">
        <v>0</v>
      </c>
      <c r="F418" s="353" t="str">
        <f t="shared" si="33"/>
        <v/>
      </c>
      <c r="G418" s="353">
        <f t="shared" si="34"/>
        <v>0</v>
      </c>
      <c r="H418" s="639" t="str">
        <f t="shared" si="31"/>
        <v>是</v>
      </c>
      <c r="I418" s="642" t="str">
        <f t="shared" si="32"/>
        <v>项</v>
      </c>
    </row>
    <row r="419" s="627" customFormat="1" ht="34.9" customHeight="1" spans="1:9">
      <c r="A419" s="649">
        <v>206</v>
      </c>
      <c r="B419" s="131" t="s">
        <v>87</v>
      </c>
      <c r="C419" s="242">
        <f>SUM(C420,C425,C435,C441,C446,C451,C456,C463,C467,C471)</f>
        <v>1056</v>
      </c>
      <c r="D419" s="242">
        <f>SUM(D420,D425,D435,D441,D446,D451,D456,D463,D467,D471)</f>
        <v>1070</v>
      </c>
      <c r="E419" s="242">
        <f>SUM(E420,E425,E435,E441,E446,E451,E456,E463,E467,E471)</f>
        <v>223</v>
      </c>
      <c r="F419" s="351">
        <f t="shared" si="33"/>
        <v>-0.789</v>
      </c>
      <c r="G419" s="351">
        <f t="shared" si="34"/>
        <v>0.208</v>
      </c>
      <c r="H419" s="650" t="str">
        <f t="shared" si="31"/>
        <v>是</v>
      </c>
      <c r="I419" s="651" t="str">
        <f t="shared" si="32"/>
        <v>类</v>
      </c>
    </row>
    <row r="420" ht="34.9" customHeight="1" spans="1:9">
      <c r="A420" s="457">
        <v>20601</v>
      </c>
      <c r="B420" s="458" t="s">
        <v>414</v>
      </c>
      <c r="C420" s="595">
        <f>SUM(C421:C424)</f>
        <v>70</v>
      </c>
      <c r="D420" s="595">
        <f>SUM(D421:D424)</f>
        <v>78</v>
      </c>
      <c r="E420" s="595">
        <f>SUM(E421:E424)</f>
        <v>73</v>
      </c>
      <c r="F420" s="353">
        <f t="shared" si="33"/>
        <v>0.043</v>
      </c>
      <c r="G420" s="353">
        <f t="shared" si="34"/>
        <v>0.936</v>
      </c>
      <c r="H420" s="639" t="str">
        <f t="shared" si="31"/>
        <v>是</v>
      </c>
      <c r="I420" s="642" t="str">
        <f t="shared" si="32"/>
        <v>款</v>
      </c>
    </row>
    <row r="421" ht="34.9" customHeight="1" spans="1:9">
      <c r="A421" s="457">
        <v>2060101</v>
      </c>
      <c r="B421" s="458" t="s">
        <v>138</v>
      </c>
      <c r="C421" s="240">
        <v>70</v>
      </c>
      <c r="D421" s="595">
        <v>78</v>
      </c>
      <c r="E421" s="595">
        <v>73</v>
      </c>
      <c r="F421" s="353">
        <f t="shared" si="33"/>
        <v>0.043</v>
      </c>
      <c r="G421" s="353">
        <f t="shared" si="34"/>
        <v>0.936</v>
      </c>
      <c r="H421" s="639" t="str">
        <f t="shared" si="31"/>
        <v>是</v>
      </c>
      <c r="I421" s="642" t="str">
        <f t="shared" si="32"/>
        <v>项</v>
      </c>
    </row>
    <row r="422" s="488" customFormat="1" ht="34.9" hidden="1" customHeight="1" spans="1:9">
      <c r="A422" s="457">
        <v>2060102</v>
      </c>
      <c r="B422" s="458" t="s">
        <v>139</v>
      </c>
      <c r="C422" s="240">
        <v>0</v>
      </c>
      <c r="D422" s="595">
        <v>0</v>
      </c>
      <c r="E422" s="595">
        <v>0</v>
      </c>
      <c r="F422" s="353" t="str">
        <f t="shared" si="33"/>
        <v/>
      </c>
      <c r="G422" s="351" t="str">
        <f t="shared" si="34"/>
        <v/>
      </c>
      <c r="H422" s="639" t="str">
        <f t="shared" si="31"/>
        <v>否</v>
      </c>
      <c r="I422" s="642" t="str">
        <f t="shared" si="32"/>
        <v>项</v>
      </c>
    </row>
    <row r="423" s="488" customFormat="1" ht="34.9" hidden="1" customHeight="1" spans="1:9">
      <c r="A423" s="457">
        <v>2060103</v>
      </c>
      <c r="B423" s="458" t="s">
        <v>140</v>
      </c>
      <c r="C423" s="240">
        <v>0</v>
      </c>
      <c r="D423" s="595">
        <v>0</v>
      </c>
      <c r="E423" s="595">
        <v>0</v>
      </c>
      <c r="F423" s="353" t="str">
        <f t="shared" si="33"/>
        <v/>
      </c>
      <c r="G423" s="351" t="str">
        <f t="shared" si="34"/>
        <v/>
      </c>
      <c r="H423" s="639" t="str">
        <f t="shared" si="31"/>
        <v>否</v>
      </c>
      <c r="I423" s="642" t="str">
        <f t="shared" si="32"/>
        <v>项</v>
      </c>
    </row>
    <row r="424" s="488" customFormat="1" ht="34.9" hidden="1" customHeight="1" spans="1:9">
      <c r="A424" s="457">
        <v>2060199</v>
      </c>
      <c r="B424" s="458" t="s">
        <v>415</v>
      </c>
      <c r="C424" s="240">
        <v>0</v>
      </c>
      <c r="D424" s="595">
        <v>0</v>
      </c>
      <c r="E424" s="595">
        <v>0</v>
      </c>
      <c r="F424" s="353" t="str">
        <f t="shared" si="33"/>
        <v/>
      </c>
      <c r="G424" s="351" t="str">
        <f t="shared" si="34"/>
        <v/>
      </c>
      <c r="H424" s="639" t="str">
        <f t="shared" si="31"/>
        <v>否</v>
      </c>
      <c r="I424" s="642" t="str">
        <f t="shared" si="32"/>
        <v>项</v>
      </c>
    </row>
    <row r="425" s="488" customFormat="1" ht="34.9" hidden="1" customHeight="1" spans="1:9">
      <c r="A425" s="457">
        <v>20602</v>
      </c>
      <c r="B425" s="458" t="s">
        <v>416</v>
      </c>
      <c r="C425" s="595">
        <f>SUM(C426:C434)</f>
        <v>0</v>
      </c>
      <c r="D425" s="595">
        <f>SUM(D426:D434)</f>
        <v>0</v>
      </c>
      <c r="E425" s="595">
        <f>SUM(E426:E434)</f>
        <v>0</v>
      </c>
      <c r="F425" s="353" t="str">
        <f t="shared" si="33"/>
        <v/>
      </c>
      <c r="G425" s="351" t="str">
        <f t="shared" si="34"/>
        <v/>
      </c>
      <c r="H425" s="639" t="str">
        <f t="shared" si="31"/>
        <v>否</v>
      </c>
      <c r="I425" s="642" t="str">
        <f t="shared" si="32"/>
        <v>款</v>
      </c>
    </row>
    <row r="426" ht="34.9" hidden="1" customHeight="1" spans="1:9">
      <c r="A426" s="457">
        <v>2060201</v>
      </c>
      <c r="B426" s="458" t="s">
        <v>417</v>
      </c>
      <c r="C426" s="240">
        <v>0</v>
      </c>
      <c r="D426" s="595">
        <v>0</v>
      </c>
      <c r="E426" s="595">
        <v>0</v>
      </c>
      <c r="F426" s="353" t="str">
        <f t="shared" si="33"/>
        <v/>
      </c>
      <c r="G426" s="351" t="str">
        <f t="shared" si="34"/>
        <v/>
      </c>
      <c r="H426" s="639" t="str">
        <f t="shared" si="31"/>
        <v>否</v>
      </c>
      <c r="I426" s="642" t="str">
        <f t="shared" si="32"/>
        <v>项</v>
      </c>
    </row>
    <row r="427" ht="34.9" hidden="1" customHeight="1" spans="1:9">
      <c r="A427" s="457">
        <v>2060202</v>
      </c>
      <c r="B427" s="458" t="s">
        <v>418</v>
      </c>
      <c r="C427" s="240">
        <v>0</v>
      </c>
      <c r="D427" s="595"/>
      <c r="E427" s="595"/>
      <c r="F427" s="353" t="str">
        <f t="shared" si="33"/>
        <v/>
      </c>
      <c r="G427" s="351" t="str">
        <f t="shared" si="34"/>
        <v/>
      </c>
      <c r="H427" s="639" t="str">
        <f t="shared" si="31"/>
        <v>否</v>
      </c>
      <c r="I427" s="642" t="str">
        <f t="shared" si="32"/>
        <v>项</v>
      </c>
    </row>
    <row r="428" ht="34.9" hidden="1" customHeight="1" spans="1:9">
      <c r="A428" s="457">
        <v>2060203</v>
      </c>
      <c r="B428" s="458" t="s">
        <v>419</v>
      </c>
      <c r="C428" s="240">
        <v>0</v>
      </c>
      <c r="D428" s="595">
        <v>0</v>
      </c>
      <c r="E428" s="595">
        <v>0</v>
      </c>
      <c r="F428" s="353" t="str">
        <f t="shared" si="33"/>
        <v/>
      </c>
      <c r="G428" s="351" t="str">
        <f t="shared" si="34"/>
        <v/>
      </c>
      <c r="H428" s="639" t="str">
        <f t="shared" si="31"/>
        <v>否</v>
      </c>
      <c r="I428" s="642" t="str">
        <f t="shared" si="32"/>
        <v>项</v>
      </c>
    </row>
    <row r="429" ht="34.9" hidden="1" customHeight="1" spans="1:9">
      <c r="A429" s="457">
        <v>2060204</v>
      </c>
      <c r="B429" s="458" t="s">
        <v>420</v>
      </c>
      <c r="C429" s="240">
        <v>0</v>
      </c>
      <c r="D429" s="595">
        <v>0</v>
      </c>
      <c r="E429" s="595">
        <v>0</v>
      </c>
      <c r="F429" s="353" t="str">
        <f t="shared" si="33"/>
        <v/>
      </c>
      <c r="G429" s="351" t="str">
        <f t="shared" si="34"/>
        <v/>
      </c>
      <c r="H429" s="639" t="str">
        <f t="shared" si="31"/>
        <v>否</v>
      </c>
      <c r="I429" s="642" t="str">
        <f t="shared" si="32"/>
        <v>项</v>
      </c>
    </row>
    <row r="430" ht="34.9" hidden="1" customHeight="1" spans="1:9">
      <c r="A430" s="457">
        <v>2060205</v>
      </c>
      <c r="B430" s="458" t="s">
        <v>421</v>
      </c>
      <c r="C430" s="240">
        <v>0</v>
      </c>
      <c r="D430" s="595">
        <v>0</v>
      </c>
      <c r="E430" s="595">
        <v>0</v>
      </c>
      <c r="F430" s="353" t="str">
        <f t="shared" si="33"/>
        <v/>
      </c>
      <c r="G430" s="351" t="str">
        <f t="shared" si="34"/>
        <v/>
      </c>
      <c r="H430" s="639" t="str">
        <f t="shared" si="31"/>
        <v>否</v>
      </c>
      <c r="I430" s="642" t="str">
        <f t="shared" si="32"/>
        <v>项</v>
      </c>
    </row>
    <row r="431" ht="34.9" hidden="1" customHeight="1" spans="1:9">
      <c r="A431" s="457">
        <v>2060206</v>
      </c>
      <c r="B431" s="458" t="s">
        <v>422</v>
      </c>
      <c r="C431" s="240">
        <v>0</v>
      </c>
      <c r="D431" s="595">
        <v>0</v>
      </c>
      <c r="E431" s="595">
        <v>0</v>
      </c>
      <c r="F431" s="353" t="str">
        <f t="shared" si="33"/>
        <v/>
      </c>
      <c r="G431" s="351" t="str">
        <f t="shared" si="34"/>
        <v/>
      </c>
      <c r="H431" s="639" t="str">
        <f t="shared" si="31"/>
        <v>否</v>
      </c>
      <c r="I431" s="642" t="str">
        <f t="shared" si="32"/>
        <v>项</v>
      </c>
    </row>
    <row r="432" ht="34.9" hidden="1" customHeight="1" spans="1:9">
      <c r="A432" s="457">
        <v>2060207</v>
      </c>
      <c r="B432" s="458" t="s">
        <v>423</v>
      </c>
      <c r="C432" s="240">
        <v>0</v>
      </c>
      <c r="D432" s="595">
        <v>0</v>
      </c>
      <c r="E432" s="595">
        <v>0</v>
      </c>
      <c r="F432" s="353" t="str">
        <f t="shared" si="33"/>
        <v/>
      </c>
      <c r="G432" s="351" t="str">
        <f t="shared" si="34"/>
        <v/>
      </c>
      <c r="H432" s="639" t="str">
        <f t="shared" si="31"/>
        <v>否</v>
      </c>
      <c r="I432" s="642" t="str">
        <f t="shared" si="32"/>
        <v>项</v>
      </c>
    </row>
    <row r="433" ht="34.9" hidden="1" customHeight="1" spans="1:9">
      <c r="A433" s="457">
        <v>2060208</v>
      </c>
      <c r="B433" s="458" t="s">
        <v>424</v>
      </c>
      <c r="C433" s="240"/>
      <c r="D433" s="595">
        <v>0</v>
      </c>
      <c r="E433" s="595">
        <v>0</v>
      </c>
      <c r="F433" s="353" t="str">
        <f t="shared" si="33"/>
        <v/>
      </c>
      <c r="G433" s="351" t="str">
        <f t="shared" si="34"/>
        <v/>
      </c>
      <c r="H433" s="639" t="str">
        <f t="shared" si="31"/>
        <v>否</v>
      </c>
      <c r="I433" s="642" t="str">
        <f t="shared" si="32"/>
        <v>项</v>
      </c>
    </row>
    <row r="434" ht="34.9" hidden="1" customHeight="1" spans="1:9">
      <c r="A434" s="457">
        <v>2060299</v>
      </c>
      <c r="B434" s="459" t="s">
        <v>425</v>
      </c>
      <c r="C434" s="240">
        <v>0</v>
      </c>
      <c r="D434" s="595">
        <v>0</v>
      </c>
      <c r="E434" s="595">
        <v>0</v>
      </c>
      <c r="F434" s="353" t="str">
        <f t="shared" si="33"/>
        <v/>
      </c>
      <c r="G434" s="351" t="str">
        <f t="shared" si="34"/>
        <v/>
      </c>
      <c r="H434" s="639" t="str">
        <f t="shared" ref="H434:H449" si="35">IF(LEN(A434)=3,"是",IF(B434&lt;&gt;"",IF(SUM(C434:E434)&lt;&gt;0,"是","否"),"是"))</f>
        <v>否</v>
      </c>
      <c r="I434" s="642" t="str">
        <f t="shared" ref="I434:I449" si="36">IF(LEN(A434)=3,"类",IF(LEN(A434)=5,"款","项"))</f>
        <v>项</v>
      </c>
    </row>
    <row r="435" s="488" customFormat="1" ht="34.9" hidden="1" customHeight="1" spans="1:9">
      <c r="A435" s="457">
        <v>20603</v>
      </c>
      <c r="B435" s="459" t="s">
        <v>426</v>
      </c>
      <c r="C435" s="595">
        <f>SUM(C436:C440)</f>
        <v>0</v>
      </c>
      <c r="D435" s="595">
        <f>SUM(D436:D440)</f>
        <v>0</v>
      </c>
      <c r="E435" s="595">
        <f>SUM(E436:E440)</f>
        <v>0</v>
      </c>
      <c r="F435" s="353" t="str">
        <f t="shared" si="33"/>
        <v/>
      </c>
      <c r="G435" s="351" t="str">
        <f t="shared" si="34"/>
        <v/>
      </c>
      <c r="H435" s="639" t="str">
        <f t="shared" si="35"/>
        <v>否</v>
      </c>
      <c r="I435" s="642" t="str">
        <f t="shared" si="36"/>
        <v>款</v>
      </c>
    </row>
    <row r="436" ht="34.9" hidden="1" customHeight="1" spans="1:9">
      <c r="A436" s="457">
        <v>2060301</v>
      </c>
      <c r="B436" s="459" t="s">
        <v>417</v>
      </c>
      <c r="C436" s="240">
        <v>0</v>
      </c>
      <c r="D436" s="595">
        <v>0</v>
      </c>
      <c r="E436" s="595">
        <v>0</v>
      </c>
      <c r="F436" s="353" t="str">
        <f t="shared" si="33"/>
        <v/>
      </c>
      <c r="G436" s="351" t="str">
        <f t="shared" si="34"/>
        <v/>
      </c>
      <c r="H436" s="639" t="str">
        <f t="shared" si="35"/>
        <v>否</v>
      </c>
      <c r="I436" s="642" t="str">
        <f t="shared" si="36"/>
        <v>项</v>
      </c>
    </row>
    <row r="437" ht="34.9" hidden="1" customHeight="1" spans="1:9">
      <c r="A437" s="457">
        <v>2060302</v>
      </c>
      <c r="B437" s="459" t="s">
        <v>427</v>
      </c>
      <c r="C437" s="240">
        <v>0</v>
      </c>
      <c r="D437" s="595">
        <v>0</v>
      </c>
      <c r="E437" s="595">
        <v>0</v>
      </c>
      <c r="F437" s="353" t="str">
        <f t="shared" si="33"/>
        <v/>
      </c>
      <c r="G437" s="351" t="str">
        <f t="shared" si="34"/>
        <v/>
      </c>
      <c r="H437" s="639" t="str">
        <f t="shared" si="35"/>
        <v>否</v>
      </c>
      <c r="I437" s="642" t="str">
        <f t="shared" si="36"/>
        <v>项</v>
      </c>
    </row>
    <row r="438" ht="34.9" hidden="1" customHeight="1" spans="1:9">
      <c r="A438" s="457">
        <v>2060303</v>
      </c>
      <c r="B438" s="458" t="s">
        <v>428</v>
      </c>
      <c r="C438" s="240">
        <v>0</v>
      </c>
      <c r="D438" s="595">
        <v>0</v>
      </c>
      <c r="E438" s="595">
        <v>0</v>
      </c>
      <c r="F438" s="353" t="str">
        <f t="shared" si="33"/>
        <v/>
      </c>
      <c r="G438" s="351" t="str">
        <f t="shared" si="34"/>
        <v/>
      </c>
      <c r="H438" s="639" t="str">
        <f t="shared" si="35"/>
        <v>否</v>
      </c>
      <c r="I438" s="642" t="str">
        <f t="shared" si="36"/>
        <v>项</v>
      </c>
    </row>
    <row r="439" ht="34.9" hidden="1" customHeight="1" spans="1:9">
      <c r="A439" s="457">
        <v>2060304</v>
      </c>
      <c r="B439" s="458" t="s">
        <v>429</v>
      </c>
      <c r="C439" s="240">
        <v>0</v>
      </c>
      <c r="D439" s="595">
        <v>0</v>
      </c>
      <c r="E439" s="595">
        <v>0</v>
      </c>
      <c r="F439" s="353" t="str">
        <f t="shared" si="33"/>
        <v/>
      </c>
      <c r="G439" s="351" t="str">
        <f t="shared" si="34"/>
        <v/>
      </c>
      <c r="H439" s="639" t="str">
        <f t="shared" si="35"/>
        <v>否</v>
      </c>
      <c r="I439" s="642" t="str">
        <f t="shared" si="36"/>
        <v>项</v>
      </c>
    </row>
    <row r="440" ht="34.9" hidden="1" customHeight="1" spans="1:9">
      <c r="A440" s="457">
        <v>2060399</v>
      </c>
      <c r="B440" s="458" t="s">
        <v>430</v>
      </c>
      <c r="C440" s="240">
        <v>0</v>
      </c>
      <c r="D440" s="595">
        <v>0</v>
      </c>
      <c r="E440" s="595">
        <v>0</v>
      </c>
      <c r="F440" s="353" t="str">
        <f t="shared" si="33"/>
        <v/>
      </c>
      <c r="G440" s="351" t="str">
        <f t="shared" si="34"/>
        <v/>
      </c>
      <c r="H440" s="639" t="str">
        <f t="shared" si="35"/>
        <v>否</v>
      </c>
      <c r="I440" s="642" t="str">
        <f t="shared" si="36"/>
        <v>项</v>
      </c>
    </row>
    <row r="441" ht="34.9" customHeight="1" spans="1:9">
      <c r="A441" s="457">
        <v>20604</v>
      </c>
      <c r="B441" s="458" t="s">
        <v>431</v>
      </c>
      <c r="C441" s="595">
        <f>SUM(C442:C445)</f>
        <v>724</v>
      </c>
      <c r="D441" s="595">
        <f>SUM(D442:D445)</f>
        <v>740</v>
      </c>
      <c r="E441" s="595">
        <f>SUM(E442:E445)</f>
        <v>0</v>
      </c>
      <c r="F441" s="353">
        <f t="shared" si="33"/>
        <v>-1</v>
      </c>
      <c r="G441" s="353">
        <f t="shared" si="34"/>
        <v>0</v>
      </c>
      <c r="H441" s="639" t="str">
        <f t="shared" si="35"/>
        <v>是</v>
      </c>
      <c r="I441" s="642" t="str">
        <f t="shared" si="36"/>
        <v>款</v>
      </c>
    </row>
    <row r="442" ht="34.9" hidden="1" customHeight="1" spans="1:9">
      <c r="A442" s="457">
        <v>2060401</v>
      </c>
      <c r="B442" s="458" t="s">
        <v>417</v>
      </c>
      <c r="C442" s="240">
        <v>0</v>
      </c>
      <c r="D442" s="595">
        <v>0</v>
      </c>
      <c r="E442" s="595">
        <v>0</v>
      </c>
      <c r="F442" s="353" t="str">
        <f t="shared" si="33"/>
        <v/>
      </c>
      <c r="G442" s="351" t="str">
        <f t="shared" si="34"/>
        <v/>
      </c>
      <c r="H442" s="639" t="str">
        <f t="shared" si="35"/>
        <v>否</v>
      </c>
      <c r="I442" s="642" t="str">
        <f t="shared" si="36"/>
        <v>项</v>
      </c>
    </row>
    <row r="443" ht="34.9" hidden="1" customHeight="1" spans="1:9">
      <c r="A443" s="457">
        <v>2060404</v>
      </c>
      <c r="B443" s="458" t="s">
        <v>432</v>
      </c>
      <c r="C443" s="240">
        <v>0</v>
      </c>
      <c r="D443" s="595">
        <v>0</v>
      </c>
      <c r="E443" s="595">
        <v>0</v>
      </c>
      <c r="F443" s="353" t="str">
        <f t="shared" si="33"/>
        <v/>
      </c>
      <c r="G443" s="351" t="str">
        <f t="shared" si="34"/>
        <v/>
      </c>
      <c r="H443" s="639" t="str">
        <f t="shared" si="35"/>
        <v>否</v>
      </c>
      <c r="I443" s="642" t="str">
        <f t="shared" si="36"/>
        <v>项</v>
      </c>
    </row>
    <row r="444" ht="34.9" hidden="1" customHeight="1" spans="1:9">
      <c r="A444" s="457">
        <v>2060405</v>
      </c>
      <c r="B444" s="458" t="s">
        <v>433</v>
      </c>
      <c r="C444" s="240"/>
      <c r="D444" s="595">
        <v>0</v>
      </c>
      <c r="E444" s="595">
        <v>0</v>
      </c>
      <c r="F444" s="353" t="str">
        <f t="shared" si="33"/>
        <v/>
      </c>
      <c r="G444" s="351" t="str">
        <f t="shared" si="34"/>
        <v/>
      </c>
      <c r="H444" s="639" t="str">
        <f t="shared" si="35"/>
        <v>否</v>
      </c>
      <c r="I444" s="642" t="str">
        <f t="shared" si="36"/>
        <v>项</v>
      </c>
    </row>
    <row r="445" ht="34.9" customHeight="1" spans="1:9">
      <c r="A445" s="457">
        <v>2060499</v>
      </c>
      <c r="B445" s="459" t="s">
        <v>434</v>
      </c>
      <c r="C445" s="240">
        <v>724</v>
      </c>
      <c r="D445" s="595">
        <v>740</v>
      </c>
      <c r="E445" s="595">
        <v>0</v>
      </c>
      <c r="F445" s="353">
        <f t="shared" si="33"/>
        <v>-1</v>
      </c>
      <c r="G445" s="353">
        <f t="shared" si="34"/>
        <v>0</v>
      </c>
      <c r="H445" s="639" t="str">
        <f t="shared" si="35"/>
        <v>是</v>
      </c>
      <c r="I445" s="642" t="str">
        <f t="shared" si="36"/>
        <v>项</v>
      </c>
    </row>
    <row r="446" ht="34.9" hidden="1" customHeight="1" spans="1:9">
      <c r="A446" s="457">
        <v>20605</v>
      </c>
      <c r="B446" s="458" t="s">
        <v>435</v>
      </c>
      <c r="C446" s="595">
        <f>SUM(C447:C450)</f>
        <v>0</v>
      </c>
      <c r="D446" s="595">
        <f>SUM(D447:D450)</f>
        <v>0</v>
      </c>
      <c r="E446" s="595">
        <f>SUM(E447:E450)</f>
        <v>0</v>
      </c>
      <c r="F446" s="353" t="str">
        <f t="shared" si="33"/>
        <v/>
      </c>
      <c r="G446" s="351" t="str">
        <f t="shared" si="34"/>
        <v/>
      </c>
      <c r="H446" s="639" t="str">
        <f t="shared" si="35"/>
        <v>否</v>
      </c>
      <c r="I446" s="642" t="str">
        <f t="shared" si="36"/>
        <v>款</v>
      </c>
    </row>
    <row r="447" ht="34.9" hidden="1" customHeight="1" spans="1:9">
      <c r="A447" s="457">
        <v>2060501</v>
      </c>
      <c r="B447" s="458" t="s">
        <v>417</v>
      </c>
      <c r="C447" s="240">
        <v>0</v>
      </c>
      <c r="D447" s="595">
        <v>0</v>
      </c>
      <c r="E447" s="595">
        <v>0</v>
      </c>
      <c r="F447" s="353" t="str">
        <f t="shared" si="33"/>
        <v/>
      </c>
      <c r="G447" s="351" t="str">
        <f t="shared" si="34"/>
        <v/>
      </c>
      <c r="H447" s="639" t="str">
        <f t="shared" si="35"/>
        <v>否</v>
      </c>
      <c r="I447" s="642" t="str">
        <f t="shared" si="36"/>
        <v>项</v>
      </c>
    </row>
    <row r="448" ht="34.9" hidden="1" customHeight="1" spans="1:9">
      <c r="A448" s="457">
        <v>2060502</v>
      </c>
      <c r="B448" s="458" t="s">
        <v>436</v>
      </c>
      <c r="C448" s="240">
        <v>0</v>
      </c>
      <c r="D448" s="595">
        <v>0</v>
      </c>
      <c r="E448" s="595">
        <v>0</v>
      </c>
      <c r="F448" s="353" t="str">
        <f t="shared" si="33"/>
        <v/>
      </c>
      <c r="G448" s="351" t="str">
        <f t="shared" si="34"/>
        <v/>
      </c>
      <c r="H448" s="639" t="str">
        <f t="shared" si="35"/>
        <v>否</v>
      </c>
      <c r="I448" s="642" t="str">
        <f t="shared" si="36"/>
        <v>项</v>
      </c>
    </row>
    <row r="449" ht="34.9" hidden="1" customHeight="1" spans="1:9">
      <c r="A449" s="457">
        <v>2060503</v>
      </c>
      <c r="B449" s="458" t="s">
        <v>437</v>
      </c>
      <c r="C449" s="240">
        <v>0</v>
      </c>
      <c r="D449" s="595">
        <v>0</v>
      </c>
      <c r="E449" s="595">
        <v>0</v>
      </c>
      <c r="F449" s="353" t="str">
        <f t="shared" si="33"/>
        <v/>
      </c>
      <c r="G449" s="351" t="str">
        <f t="shared" si="34"/>
        <v/>
      </c>
      <c r="H449" s="639" t="str">
        <f t="shared" si="35"/>
        <v>否</v>
      </c>
      <c r="I449" s="642" t="str">
        <f t="shared" si="36"/>
        <v>项</v>
      </c>
    </row>
    <row r="450" ht="34.9" hidden="1" customHeight="1" spans="1:9">
      <c r="A450" s="457">
        <v>2060599</v>
      </c>
      <c r="B450" s="458" t="s">
        <v>438</v>
      </c>
      <c r="C450" s="240">
        <v>0</v>
      </c>
      <c r="D450" s="595">
        <v>0</v>
      </c>
      <c r="E450" s="595">
        <v>0</v>
      </c>
      <c r="F450" s="353" t="str">
        <f t="shared" si="33"/>
        <v/>
      </c>
      <c r="G450" s="351" t="str">
        <f t="shared" si="34"/>
        <v/>
      </c>
      <c r="H450" s="639" t="str">
        <f t="shared" ref="H450:H513" si="37">IF(LEN(A450)=3,"是",IF(B450&lt;&gt;"",IF(SUM(C450:E450)&lt;&gt;0,"是","否"),"是"))</f>
        <v>否</v>
      </c>
      <c r="I450" s="642" t="str">
        <f t="shared" ref="I450:I513" si="38">IF(LEN(A450)=3,"类",IF(LEN(A450)=5,"款","项"))</f>
        <v>项</v>
      </c>
    </row>
    <row r="451" ht="34.9" hidden="1" customHeight="1" spans="1:9">
      <c r="A451" s="457">
        <v>20606</v>
      </c>
      <c r="B451" s="458" t="s">
        <v>439</v>
      </c>
      <c r="C451" s="595">
        <f>SUM(C452:C455)</f>
        <v>0</v>
      </c>
      <c r="D451" s="595">
        <f>SUM(D452:D455)</f>
        <v>0</v>
      </c>
      <c r="E451" s="595">
        <f>SUM(E452:E455)</f>
        <v>0</v>
      </c>
      <c r="F451" s="353" t="str">
        <f t="shared" si="33"/>
        <v/>
      </c>
      <c r="G451" s="351" t="str">
        <f t="shared" si="34"/>
        <v/>
      </c>
      <c r="H451" s="639" t="str">
        <f t="shared" si="37"/>
        <v>否</v>
      </c>
      <c r="I451" s="642" t="str">
        <f t="shared" si="38"/>
        <v>款</v>
      </c>
    </row>
    <row r="452" ht="34.9" hidden="1" customHeight="1" spans="1:9">
      <c r="A452" s="457">
        <v>2060601</v>
      </c>
      <c r="B452" s="458" t="s">
        <v>440</v>
      </c>
      <c r="C452" s="240">
        <v>0</v>
      </c>
      <c r="D452" s="595">
        <v>0</v>
      </c>
      <c r="E452" s="595">
        <v>0</v>
      </c>
      <c r="F452" s="353" t="str">
        <f t="shared" si="33"/>
        <v/>
      </c>
      <c r="G452" s="351" t="str">
        <f t="shared" si="34"/>
        <v/>
      </c>
      <c r="H452" s="639" t="str">
        <f t="shared" si="37"/>
        <v>否</v>
      </c>
      <c r="I452" s="642" t="str">
        <f t="shared" si="38"/>
        <v>项</v>
      </c>
    </row>
    <row r="453" ht="34.9" hidden="1" customHeight="1" spans="1:9">
      <c r="A453" s="457">
        <v>2060602</v>
      </c>
      <c r="B453" s="458" t="s">
        <v>441</v>
      </c>
      <c r="C453" s="240">
        <v>0</v>
      </c>
      <c r="D453" s="595">
        <v>0</v>
      </c>
      <c r="E453" s="595">
        <v>0</v>
      </c>
      <c r="F453" s="353" t="str">
        <f t="shared" si="33"/>
        <v/>
      </c>
      <c r="G453" s="351" t="str">
        <f t="shared" si="34"/>
        <v/>
      </c>
      <c r="H453" s="639" t="str">
        <f t="shared" si="37"/>
        <v>否</v>
      </c>
      <c r="I453" s="642" t="str">
        <f t="shared" si="38"/>
        <v>项</v>
      </c>
    </row>
    <row r="454" ht="34.9" hidden="1" customHeight="1" spans="1:9">
      <c r="A454" s="457">
        <v>2060603</v>
      </c>
      <c r="B454" s="458" t="s">
        <v>442</v>
      </c>
      <c r="C454" s="240">
        <v>0</v>
      </c>
      <c r="D454" s="595">
        <v>0</v>
      </c>
      <c r="E454" s="595">
        <v>0</v>
      </c>
      <c r="F454" s="353" t="str">
        <f t="shared" ref="F454:F517" si="39">IF(C454&lt;&gt;0,E454/C454-1,"")</f>
        <v/>
      </c>
      <c r="G454" s="351" t="str">
        <f t="shared" ref="G454:G517" si="40">IF(D454&lt;&gt;0,E454/D454,"")</f>
        <v/>
      </c>
      <c r="H454" s="639" t="str">
        <f t="shared" si="37"/>
        <v>否</v>
      </c>
      <c r="I454" s="642" t="str">
        <f t="shared" si="38"/>
        <v>项</v>
      </c>
    </row>
    <row r="455" s="488" customFormat="1" ht="34.9" hidden="1" customHeight="1" spans="1:9">
      <c r="A455" s="457">
        <v>2060699</v>
      </c>
      <c r="B455" s="458" t="s">
        <v>443</v>
      </c>
      <c r="C455" s="240">
        <v>0</v>
      </c>
      <c r="D455" s="595">
        <v>0</v>
      </c>
      <c r="E455" s="595">
        <v>0</v>
      </c>
      <c r="F455" s="353" t="str">
        <f t="shared" si="39"/>
        <v/>
      </c>
      <c r="G455" s="351" t="str">
        <f t="shared" si="40"/>
        <v/>
      </c>
      <c r="H455" s="639" t="str">
        <f t="shared" si="37"/>
        <v>否</v>
      </c>
      <c r="I455" s="642" t="str">
        <f t="shared" si="38"/>
        <v>项</v>
      </c>
    </row>
    <row r="456" ht="34.9" customHeight="1" spans="1:9">
      <c r="A456" s="457">
        <v>20607</v>
      </c>
      <c r="B456" s="458" t="s">
        <v>444</v>
      </c>
      <c r="C456" s="595">
        <f>SUM(C457:C462)</f>
        <v>262</v>
      </c>
      <c r="D456" s="595">
        <f>SUM(D457:D462)</f>
        <v>252</v>
      </c>
      <c r="E456" s="595">
        <f>SUM(E457:E462)</f>
        <v>150</v>
      </c>
      <c r="F456" s="353">
        <f t="shared" si="39"/>
        <v>-0.427</v>
      </c>
      <c r="G456" s="353">
        <f t="shared" si="40"/>
        <v>0.595</v>
      </c>
      <c r="H456" s="639" t="str">
        <f t="shared" si="37"/>
        <v>是</v>
      </c>
      <c r="I456" s="642" t="str">
        <f t="shared" si="38"/>
        <v>款</v>
      </c>
    </row>
    <row r="457" s="488" customFormat="1" ht="34.9" customHeight="1" spans="1:9">
      <c r="A457" s="457">
        <v>2060701</v>
      </c>
      <c r="B457" s="458" t="s">
        <v>417</v>
      </c>
      <c r="C457" s="240">
        <v>139</v>
      </c>
      <c r="D457" s="595">
        <v>142</v>
      </c>
      <c r="E457" s="595">
        <v>144</v>
      </c>
      <c r="F457" s="353">
        <f t="shared" si="39"/>
        <v>0.036</v>
      </c>
      <c r="G457" s="353">
        <f t="shared" si="40"/>
        <v>1.014</v>
      </c>
      <c r="H457" s="639" t="str">
        <f t="shared" si="37"/>
        <v>是</v>
      </c>
      <c r="I457" s="642" t="str">
        <f t="shared" si="38"/>
        <v>项</v>
      </c>
    </row>
    <row r="458" ht="34.9" customHeight="1" spans="1:9">
      <c r="A458" s="457">
        <v>2060702</v>
      </c>
      <c r="B458" s="458" t="s">
        <v>445</v>
      </c>
      <c r="C458" s="240">
        <v>103</v>
      </c>
      <c r="D458" s="595">
        <v>107</v>
      </c>
      <c r="E458" s="595">
        <v>6</v>
      </c>
      <c r="F458" s="353">
        <f t="shared" si="39"/>
        <v>-0.942</v>
      </c>
      <c r="G458" s="353">
        <f t="shared" si="40"/>
        <v>0.056</v>
      </c>
      <c r="H458" s="639" t="str">
        <f t="shared" si="37"/>
        <v>是</v>
      </c>
      <c r="I458" s="642" t="str">
        <f t="shared" si="38"/>
        <v>项</v>
      </c>
    </row>
    <row r="459" ht="34.9" hidden="1" customHeight="1" spans="1:9">
      <c r="A459" s="457">
        <v>2060703</v>
      </c>
      <c r="B459" s="458" t="s">
        <v>446</v>
      </c>
      <c r="C459" s="240">
        <v>0</v>
      </c>
      <c r="D459" s="595">
        <v>0</v>
      </c>
      <c r="E459" s="595">
        <v>0</v>
      </c>
      <c r="F459" s="353" t="str">
        <f t="shared" si="39"/>
        <v/>
      </c>
      <c r="G459" s="351" t="str">
        <f t="shared" si="40"/>
        <v/>
      </c>
      <c r="H459" s="639" t="str">
        <f t="shared" si="37"/>
        <v>否</v>
      </c>
      <c r="I459" s="642" t="str">
        <f t="shared" si="38"/>
        <v>项</v>
      </c>
    </row>
    <row r="460" ht="34.9" hidden="1" customHeight="1" spans="1:9">
      <c r="A460" s="457">
        <v>2060704</v>
      </c>
      <c r="B460" s="458" t="s">
        <v>447</v>
      </c>
      <c r="C460" s="240">
        <v>0</v>
      </c>
      <c r="D460" s="595">
        <v>0</v>
      </c>
      <c r="E460" s="595">
        <v>0</v>
      </c>
      <c r="F460" s="353" t="str">
        <f t="shared" si="39"/>
        <v/>
      </c>
      <c r="G460" s="351" t="str">
        <f t="shared" si="40"/>
        <v/>
      </c>
      <c r="H460" s="639" t="str">
        <f t="shared" si="37"/>
        <v>否</v>
      </c>
      <c r="I460" s="642" t="str">
        <f t="shared" si="38"/>
        <v>项</v>
      </c>
    </row>
    <row r="461" ht="34.9" hidden="1" customHeight="1" spans="1:9">
      <c r="A461" s="457">
        <v>2060705</v>
      </c>
      <c r="B461" s="458" t="s">
        <v>448</v>
      </c>
      <c r="C461" s="240">
        <v>0</v>
      </c>
      <c r="D461" s="595">
        <v>0</v>
      </c>
      <c r="E461" s="595">
        <v>0</v>
      </c>
      <c r="F461" s="353" t="str">
        <f t="shared" si="39"/>
        <v/>
      </c>
      <c r="G461" s="351" t="str">
        <f t="shared" si="40"/>
        <v/>
      </c>
      <c r="H461" s="639" t="str">
        <f t="shared" si="37"/>
        <v>否</v>
      </c>
      <c r="I461" s="642" t="str">
        <f t="shared" si="38"/>
        <v>项</v>
      </c>
    </row>
    <row r="462" ht="34.9" customHeight="1" spans="1:9">
      <c r="A462" s="457">
        <v>2060799</v>
      </c>
      <c r="B462" s="458" t="s">
        <v>449</v>
      </c>
      <c r="C462" s="240">
        <v>20</v>
      </c>
      <c r="D462" s="595">
        <v>3</v>
      </c>
      <c r="E462" s="595">
        <v>0</v>
      </c>
      <c r="F462" s="353">
        <f t="shared" si="39"/>
        <v>-1</v>
      </c>
      <c r="G462" s="353">
        <f t="shared" si="40"/>
        <v>0</v>
      </c>
      <c r="H462" s="639" t="str">
        <f t="shared" si="37"/>
        <v>是</v>
      </c>
      <c r="I462" s="642" t="str">
        <f t="shared" si="38"/>
        <v>项</v>
      </c>
    </row>
    <row r="463" s="488" customFormat="1" ht="34.9" hidden="1" customHeight="1" spans="1:9">
      <c r="A463" s="457">
        <v>20608</v>
      </c>
      <c r="B463" s="458" t="s">
        <v>450</v>
      </c>
      <c r="C463" s="595">
        <f>SUM(C464:C466)</f>
        <v>0</v>
      </c>
      <c r="D463" s="595">
        <f>SUM(D464:D466)</f>
        <v>0</v>
      </c>
      <c r="E463" s="595">
        <f>SUM(E464:E466)</f>
        <v>0</v>
      </c>
      <c r="F463" s="353" t="str">
        <f t="shared" si="39"/>
        <v/>
      </c>
      <c r="G463" s="351" t="str">
        <f t="shared" si="40"/>
        <v/>
      </c>
      <c r="H463" s="639" t="str">
        <f t="shared" si="37"/>
        <v>否</v>
      </c>
      <c r="I463" s="642" t="str">
        <f t="shared" si="38"/>
        <v>款</v>
      </c>
    </row>
    <row r="464" ht="34.9" hidden="1" customHeight="1" spans="1:9">
      <c r="A464" s="457">
        <v>2060801</v>
      </c>
      <c r="B464" s="458" t="s">
        <v>451</v>
      </c>
      <c r="C464" s="240">
        <v>0</v>
      </c>
      <c r="D464" s="595">
        <v>0</v>
      </c>
      <c r="E464" s="595">
        <v>0</v>
      </c>
      <c r="F464" s="353" t="str">
        <f t="shared" si="39"/>
        <v/>
      </c>
      <c r="G464" s="351" t="str">
        <f t="shared" si="40"/>
        <v/>
      </c>
      <c r="H464" s="639" t="str">
        <f t="shared" si="37"/>
        <v>否</v>
      </c>
      <c r="I464" s="642" t="str">
        <f t="shared" si="38"/>
        <v>项</v>
      </c>
    </row>
    <row r="465" ht="34.9" hidden="1" customHeight="1" spans="1:9">
      <c r="A465" s="457">
        <v>2060802</v>
      </c>
      <c r="B465" s="458" t="s">
        <v>452</v>
      </c>
      <c r="C465" s="240">
        <v>0</v>
      </c>
      <c r="D465" s="595">
        <v>0</v>
      </c>
      <c r="E465" s="595">
        <v>0</v>
      </c>
      <c r="F465" s="353" t="str">
        <f t="shared" si="39"/>
        <v/>
      </c>
      <c r="G465" s="351" t="str">
        <f t="shared" si="40"/>
        <v/>
      </c>
      <c r="H465" s="639" t="str">
        <f t="shared" si="37"/>
        <v>否</v>
      </c>
      <c r="I465" s="642" t="str">
        <f t="shared" si="38"/>
        <v>项</v>
      </c>
    </row>
    <row r="466" ht="34.9" hidden="1" customHeight="1" spans="1:9">
      <c r="A466" s="457">
        <v>2060899</v>
      </c>
      <c r="B466" s="459" t="s">
        <v>453</v>
      </c>
      <c r="C466" s="240">
        <v>0</v>
      </c>
      <c r="D466" s="595">
        <v>0</v>
      </c>
      <c r="E466" s="595">
        <v>0</v>
      </c>
      <c r="F466" s="353" t="str">
        <f t="shared" si="39"/>
        <v/>
      </c>
      <c r="G466" s="351" t="str">
        <f t="shared" si="40"/>
        <v/>
      </c>
      <c r="H466" s="639" t="str">
        <f t="shared" si="37"/>
        <v>否</v>
      </c>
      <c r="I466" s="642" t="str">
        <f t="shared" si="38"/>
        <v>项</v>
      </c>
    </row>
    <row r="467" ht="34.9" hidden="1" customHeight="1" spans="1:9">
      <c r="A467" s="457">
        <v>20609</v>
      </c>
      <c r="B467" s="458" t="s">
        <v>454</v>
      </c>
      <c r="C467" s="595">
        <f>SUM(C468:C470)</f>
        <v>0</v>
      </c>
      <c r="D467" s="595">
        <f>SUM(D468:D470)</f>
        <v>0</v>
      </c>
      <c r="E467" s="595">
        <f>SUM(E468:E470)</f>
        <v>0</v>
      </c>
      <c r="F467" s="353" t="str">
        <f t="shared" si="39"/>
        <v/>
      </c>
      <c r="G467" s="351" t="str">
        <f t="shared" si="40"/>
        <v/>
      </c>
      <c r="H467" s="639" t="str">
        <f t="shared" si="37"/>
        <v>否</v>
      </c>
      <c r="I467" s="642" t="str">
        <f t="shared" si="38"/>
        <v>款</v>
      </c>
    </row>
    <row r="468" ht="34.9" hidden="1" customHeight="1" spans="1:9">
      <c r="A468" s="457">
        <v>2060901</v>
      </c>
      <c r="B468" s="459" t="s">
        <v>455</v>
      </c>
      <c r="C468" s="240">
        <v>0</v>
      </c>
      <c r="D468" s="595">
        <v>0</v>
      </c>
      <c r="E468" s="595">
        <v>0</v>
      </c>
      <c r="F468" s="353" t="str">
        <f t="shared" si="39"/>
        <v/>
      </c>
      <c r="G468" s="351" t="str">
        <f t="shared" si="40"/>
        <v/>
      </c>
      <c r="H468" s="639" t="str">
        <f t="shared" si="37"/>
        <v>否</v>
      </c>
      <c r="I468" s="642" t="str">
        <f t="shared" si="38"/>
        <v>项</v>
      </c>
    </row>
    <row r="469" ht="34.9" hidden="1" customHeight="1" spans="1:9">
      <c r="A469" s="457">
        <v>2060902</v>
      </c>
      <c r="B469" s="459" t="s">
        <v>456</v>
      </c>
      <c r="C469" s="240">
        <v>0</v>
      </c>
      <c r="D469" s="595">
        <v>0</v>
      </c>
      <c r="E469" s="595">
        <v>0</v>
      </c>
      <c r="F469" s="353" t="str">
        <f t="shared" si="39"/>
        <v/>
      </c>
      <c r="G469" s="351" t="str">
        <f t="shared" si="40"/>
        <v/>
      </c>
      <c r="H469" s="639" t="str">
        <f t="shared" si="37"/>
        <v>否</v>
      </c>
      <c r="I469" s="642" t="str">
        <f t="shared" si="38"/>
        <v>项</v>
      </c>
    </row>
    <row r="470" ht="34.9" hidden="1" customHeight="1" spans="1:9">
      <c r="A470" s="457">
        <v>2060999</v>
      </c>
      <c r="B470" s="458" t="s">
        <v>457</v>
      </c>
      <c r="C470" s="240">
        <v>0</v>
      </c>
      <c r="D470" s="595">
        <v>0</v>
      </c>
      <c r="E470" s="595">
        <v>0</v>
      </c>
      <c r="F470" s="353" t="str">
        <f t="shared" si="39"/>
        <v/>
      </c>
      <c r="G470" s="351" t="str">
        <f t="shared" si="40"/>
        <v/>
      </c>
      <c r="H470" s="639" t="str">
        <f t="shared" si="37"/>
        <v>否</v>
      </c>
      <c r="I470" s="642" t="str">
        <f t="shared" si="38"/>
        <v>项</v>
      </c>
    </row>
    <row r="471" ht="34.9" hidden="1" customHeight="1" spans="1:9">
      <c r="A471" s="457">
        <v>20699</v>
      </c>
      <c r="B471" s="458" t="s">
        <v>458</v>
      </c>
      <c r="C471" s="595">
        <f>SUM(C472:C475)</f>
        <v>0</v>
      </c>
      <c r="D471" s="595">
        <f>SUM(D472:D475)</f>
        <v>0</v>
      </c>
      <c r="E471" s="595">
        <f>SUM(E472:E475)</f>
        <v>0</v>
      </c>
      <c r="F471" s="353" t="str">
        <f t="shared" si="39"/>
        <v/>
      </c>
      <c r="G471" s="351" t="str">
        <f t="shared" si="40"/>
        <v/>
      </c>
      <c r="H471" s="639" t="str">
        <f t="shared" si="37"/>
        <v>否</v>
      </c>
      <c r="I471" s="642" t="str">
        <f t="shared" si="38"/>
        <v>款</v>
      </c>
    </row>
    <row r="472" ht="34.9" hidden="1" customHeight="1" spans="1:9">
      <c r="A472" s="457">
        <v>2069901</v>
      </c>
      <c r="B472" s="458" t="s">
        <v>459</v>
      </c>
      <c r="C472" s="240">
        <v>0</v>
      </c>
      <c r="D472" s="595">
        <v>0</v>
      </c>
      <c r="E472" s="595">
        <v>0</v>
      </c>
      <c r="F472" s="353" t="str">
        <f t="shared" si="39"/>
        <v/>
      </c>
      <c r="G472" s="351" t="str">
        <f t="shared" si="40"/>
        <v/>
      </c>
      <c r="H472" s="639" t="str">
        <f t="shared" si="37"/>
        <v>否</v>
      </c>
      <c r="I472" s="642" t="str">
        <f t="shared" si="38"/>
        <v>项</v>
      </c>
    </row>
    <row r="473" ht="34.9" hidden="1" customHeight="1" spans="1:9">
      <c r="A473" s="457">
        <v>2069902</v>
      </c>
      <c r="B473" s="458" t="s">
        <v>460</v>
      </c>
      <c r="C473" s="240">
        <v>0</v>
      </c>
      <c r="D473" s="595">
        <v>0</v>
      </c>
      <c r="E473" s="595">
        <v>0</v>
      </c>
      <c r="F473" s="353" t="str">
        <f t="shared" si="39"/>
        <v/>
      </c>
      <c r="G473" s="351" t="str">
        <f t="shared" si="40"/>
        <v/>
      </c>
      <c r="H473" s="639" t="str">
        <f t="shared" si="37"/>
        <v>否</v>
      </c>
      <c r="I473" s="642" t="str">
        <f t="shared" si="38"/>
        <v>项</v>
      </c>
    </row>
    <row r="474" ht="34.9" hidden="1" customHeight="1" spans="1:9">
      <c r="A474" s="457">
        <v>2069903</v>
      </c>
      <c r="B474" s="458" t="s">
        <v>461</v>
      </c>
      <c r="C474" s="240">
        <v>0</v>
      </c>
      <c r="D474" s="595">
        <v>0</v>
      </c>
      <c r="E474" s="595">
        <v>0</v>
      </c>
      <c r="F474" s="353" t="str">
        <f t="shared" si="39"/>
        <v/>
      </c>
      <c r="G474" s="351" t="str">
        <f t="shared" si="40"/>
        <v/>
      </c>
      <c r="H474" s="639" t="str">
        <f t="shared" si="37"/>
        <v>否</v>
      </c>
      <c r="I474" s="642" t="str">
        <f t="shared" si="38"/>
        <v>项</v>
      </c>
    </row>
    <row r="475" ht="34.9" hidden="1" customHeight="1" spans="1:9">
      <c r="A475" s="457">
        <v>2069999</v>
      </c>
      <c r="B475" s="459" t="s">
        <v>462</v>
      </c>
      <c r="C475" s="240">
        <v>0</v>
      </c>
      <c r="D475" s="595">
        <v>0</v>
      </c>
      <c r="E475" s="595">
        <v>0</v>
      </c>
      <c r="F475" s="353" t="str">
        <f t="shared" si="39"/>
        <v/>
      </c>
      <c r="G475" s="351" t="str">
        <f t="shared" si="40"/>
        <v/>
      </c>
      <c r="H475" s="639" t="str">
        <f t="shared" si="37"/>
        <v>否</v>
      </c>
      <c r="I475" s="642" t="str">
        <f t="shared" si="38"/>
        <v>项</v>
      </c>
    </row>
    <row r="476" ht="34.9" customHeight="1" spans="1:9">
      <c r="A476" s="637">
        <v>207</v>
      </c>
      <c r="B476" s="644" t="s">
        <v>89</v>
      </c>
      <c r="C476" s="591">
        <f>SUM(C477,C493,C501,C512,C521,C531)</f>
        <v>1597</v>
      </c>
      <c r="D476" s="591">
        <f>SUM(D477,D493,D501,D512,D521,D531)</f>
        <v>1604</v>
      </c>
      <c r="E476" s="591">
        <f>SUM(E477,E493,E501,E512,E521,E531)</f>
        <v>1184</v>
      </c>
      <c r="F476" s="351">
        <f t="shared" si="39"/>
        <v>-0.259</v>
      </c>
      <c r="G476" s="351">
        <f t="shared" si="40"/>
        <v>0.738</v>
      </c>
      <c r="H476" s="639" t="str">
        <f t="shared" si="37"/>
        <v>是</v>
      </c>
      <c r="I476" s="642" t="str">
        <f t="shared" si="38"/>
        <v>类</v>
      </c>
    </row>
    <row r="477" ht="34.9" customHeight="1" spans="1:9">
      <c r="A477" s="457">
        <v>20701</v>
      </c>
      <c r="B477" s="458" t="s">
        <v>463</v>
      </c>
      <c r="C477" s="595">
        <f>SUM(C478:C492)</f>
        <v>1065</v>
      </c>
      <c r="D477" s="595">
        <f>SUM(D478:D492)</f>
        <v>1121</v>
      </c>
      <c r="E477" s="595">
        <f>SUM(E478:E492)</f>
        <v>1052</v>
      </c>
      <c r="F477" s="353">
        <f t="shared" si="39"/>
        <v>-0.012</v>
      </c>
      <c r="G477" s="353">
        <f t="shared" si="40"/>
        <v>0.938</v>
      </c>
      <c r="H477" s="639" t="str">
        <f t="shared" si="37"/>
        <v>是</v>
      </c>
      <c r="I477" s="642" t="str">
        <f t="shared" si="38"/>
        <v>款</v>
      </c>
    </row>
    <row r="478" ht="34.9" customHeight="1" spans="1:9">
      <c r="A478" s="457">
        <v>2070101</v>
      </c>
      <c r="B478" s="458" t="s">
        <v>138</v>
      </c>
      <c r="C478" s="240">
        <v>107</v>
      </c>
      <c r="D478" s="595">
        <v>66</v>
      </c>
      <c r="E478" s="595">
        <v>62</v>
      </c>
      <c r="F478" s="353">
        <f t="shared" si="39"/>
        <v>-0.421</v>
      </c>
      <c r="G478" s="353">
        <f t="shared" si="40"/>
        <v>0.939</v>
      </c>
      <c r="H478" s="639" t="str">
        <f t="shared" si="37"/>
        <v>是</v>
      </c>
      <c r="I478" s="642" t="str">
        <f t="shared" si="38"/>
        <v>项</v>
      </c>
    </row>
    <row r="479" s="488" customFormat="1" ht="34.9" hidden="1" customHeight="1" spans="1:9">
      <c r="A479" s="457">
        <v>2070102</v>
      </c>
      <c r="B479" s="458" t="s">
        <v>139</v>
      </c>
      <c r="C479" s="240">
        <v>0</v>
      </c>
      <c r="D479" s="595">
        <v>0</v>
      </c>
      <c r="E479" s="595">
        <v>0</v>
      </c>
      <c r="F479" s="353" t="str">
        <f t="shared" si="39"/>
        <v/>
      </c>
      <c r="G479" s="351" t="str">
        <f t="shared" si="40"/>
        <v/>
      </c>
      <c r="H479" s="639" t="str">
        <f t="shared" si="37"/>
        <v>否</v>
      </c>
      <c r="I479" s="642" t="str">
        <f t="shared" si="38"/>
        <v>项</v>
      </c>
    </row>
    <row r="480" ht="34.9" hidden="1" customHeight="1" spans="1:9">
      <c r="A480" s="457">
        <v>2070103</v>
      </c>
      <c r="B480" s="458" t="s">
        <v>140</v>
      </c>
      <c r="C480" s="240">
        <v>0</v>
      </c>
      <c r="D480" s="595">
        <v>0</v>
      </c>
      <c r="E480" s="595">
        <v>0</v>
      </c>
      <c r="F480" s="353" t="str">
        <f t="shared" si="39"/>
        <v/>
      </c>
      <c r="G480" s="351" t="str">
        <f t="shared" si="40"/>
        <v/>
      </c>
      <c r="H480" s="639" t="str">
        <f t="shared" si="37"/>
        <v>否</v>
      </c>
      <c r="I480" s="642" t="str">
        <f t="shared" si="38"/>
        <v>项</v>
      </c>
    </row>
    <row r="481" ht="34.9" hidden="1" customHeight="1" spans="1:9">
      <c r="A481" s="457">
        <v>2070104</v>
      </c>
      <c r="B481" s="458" t="s">
        <v>464</v>
      </c>
      <c r="C481" s="240">
        <v>0</v>
      </c>
      <c r="D481" s="595">
        <v>0</v>
      </c>
      <c r="E481" s="595">
        <v>0</v>
      </c>
      <c r="F481" s="353" t="str">
        <f t="shared" si="39"/>
        <v/>
      </c>
      <c r="G481" s="351" t="str">
        <f t="shared" si="40"/>
        <v/>
      </c>
      <c r="H481" s="639" t="str">
        <f t="shared" si="37"/>
        <v>否</v>
      </c>
      <c r="I481" s="642" t="str">
        <f t="shared" si="38"/>
        <v>项</v>
      </c>
    </row>
    <row r="482" ht="34.9" hidden="1" customHeight="1" spans="1:9">
      <c r="A482" s="457">
        <v>2070105</v>
      </c>
      <c r="B482" s="458" t="s">
        <v>465</v>
      </c>
      <c r="C482" s="240">
        <v>0</v>
      </c>
      <c r="D482" s="595">
        <v>0</v>
      </c>
      <c r="E482" s="595">
        <v>0</v>
      </c>
      <c r="F482" s="353" t="str">
        <f t="shared" si="39"/>
        <v/>
      </c>
      <c r="G482" s="351" t="str">
        <f t="shared" si="40"/>
        <v/>
      </c>
      <c r="H482" s="639" t="str">
        <f t="shared" si="37"/>
        <v>否</v>
      </c>
      <c r="I482" s="642" t="str">
        <f t="shared" si="38"/>
        <v>项</v>
      </c>
    </row>
    <row r="483" ht="34.9" hidden="1" customHeight="1" spans="1:9">
      <c r="A483" s="457">
        <v>2070106</v>
      </c>
      <c r="B483" s="458" t="s">
        <v>466</v>
      </c>
      <c r="C483" s="240">
        <v>0</v>
      </c>
      <c r="D483" s="595">
        <v>0</v>
      </c>
      <c r="E483" s="595">
        <v>0</v>
      </c>
      <c r="F483" s="353" t="str">
        <f t="shared" si="39"/>
        <v/>
      </c>
      <c r="G483" s="351" t="str">
        <f t="shared" si="40"/>
        <v/>
      </c>
      <c r="H483" s="639" t="str">
        <f t="shared" si="37"/>
        <v>否</v>
      </c>
      <c r="I483" s="642" t="str">
        <f t="shared" si="38"/>
        <v>项</v>
      </c>
    </row>
    <row r="484" ht="34.9" customHeight="1" spans="1:9">
      <c r="A484" s="457">
        <v>2070107</v>
      </c>
      <c r="B484" s="458" t="s">
        <v>467</v>
      </c>
      <c r="C484" s="240">
        <v>28</v>
      </c>
      <c r="D484" s="595">
        <v>22</v>
      </c>
      <c r="E484" s="595">
        <v>22</v>
      </c>
      <c r="F484" s="353">
        <f t="shared" si="39"/>
        <v>-0.214</v>
      </c>
      <c r="G484" s="353">
        <f t="shared" si="40"/>
        <v>1</v>
      </c>
      <c r="H484" s="639" t="str">
        <f t="shared" si="37"/>
        <v>是</v>
      </c>
      <c r="I484" s="642" t="str">
        <f t="shared" si="38"/>
        <v>项</v>
      </c>
    </row>
    <row r="485" ht="34.9" hidden="1" customHeight="1" spans="1:9">
      <c r="A485" s="457">
        <v>2070108</v>
      </c>
      <c r="B485" s="458" t="s">
        <v>468</v>
      </c>
      <c r="C485" s="240">
        <v>0</v>
      </c>
      <c r="D485" s="595">
        <v>0</v>
      </c>
      <c r="E485" s="595">
        <v>0</v>
      </c>
      <c r="F485" s="353" t="str">
        <f t="shared" si="39"/>
        <v/>
      </c>
      <c r="G485" s="351" t="str">
        <f t="shared" si="40"/>
        <v/>
      </c>
      <c r="H485" s="639" t="str">
        <f t="shared" si="37"/>
        <v>否</v>
      </c>
      <c r="I485" s="642" t="str">
        <f t="shared" si="38"/>
        <v>项</v>
      </c>
    </row>
    <row r="486" ht="34.9" customHeight="1" spans="1:9">
      <c r="A486" s="457">
        <v>2070109</v>
      </c>
      <c r="B486" s="458" t="s">
        <v>469</v>
      </c>
      <c r="C486" s="240">
        <v>800</v>
      </c>
      <c r="D486" s="595">
        <v>926</v>
      </c>
      <c r="E486" s="595">
        <v>968</v>
      </c>
      <c r="F486" s="353">
        <f t="shared" si="39"/>
        <v>0.21</v>
      </c>
      <c r="G486" s="353">
        <f t="shared" si="40"/>
        <v>1.045</v>
      </c>
      <c r="H486" s="639" t="str">
        <f t="shared" si="37"/>
        <v>是</v>
      </c>
      <c r="I486" s="642" t="str">
        <f t="shared" si="38"/>
        <v>项</v>
      </c>
    </row>
    <row r="487" ht="34.9" hidden="1" customHeight="1" spans="1:9">
      <c r="A487" s="457">
        <v>2070110</v>
      </c>
      <c r="B487" s="458" t="s">
        <v>470</v>
      </c>
      <c r="C487" s="240">
        <v>0</v>
      </c>
      <c r="D487" s="595">
        <v>0</v>
      </c>
      <c r="E487" s="595">
        <v>0</v>
      </c>
      <c r="F487" s="353" t="str">
        <f t="shared" si="39"/>
        <v/>
      </c>
      <c r="G487" s="351" t="str">
        <f t="shared" si="40"/>
        <v/>
      </c>
      <c r="H487" s="639" t="str">
        <f t="shared" si="37"/>
        <v>否</v>
      </c>
      <c r="I487" s="642" t="str">
        <f t="shared" si="38"/>
        <v>项</v>
      </c>
    </row>
    <row r="488" ht="34.9" customHeight="1" spans="1:9">
      <c r="A488" s="457">
        <v>2070111</v>
      </c>
      <c r="B488" s="458" t="s">
        <v>471</v>
      </c>
      <c r="C488" s="240">
        <v>5</v>
      </c>
      <c r="D488" s="595">
        <v>0</v>
      </c>
      <c r="E488" s="595">
        <v>0</v>
      </c>
      <c r="F488" s="353">
        <f t="shared" si="39"/>
        <v>-1</v>
      </c>
      <c r="G488" s="353" t="str">
        <f t="shared" si="40"/>
        <v/>
      </c>
      <c r="H488" s="639" t="str">
        <f t="shared" si="37"/>
        <v>是</v>
      </c>
      <c r="I488" s="642" t="str">
        <f t="shared" si="38"/>
        <v>项</v>
      </c>
    </row>
    <row r="489" ht="34.9" hidden="1" customHeight="1" spans="1:9">
      <c r="A489" s="457">
        <v>2070112</v>
      </c>
      <c r="B489" s="458" t="s">
        <v>472</v>
      </c>
      <c r="C489" s="240">
        <v>0</v>
      </c>
      <c r="D489" s="595">
        <v>0</v>
      </c>
      <c r="E489" s="595">
        <v>0</v>
      </c>
      <c r="F489" s="353" t="str">
        <f t="shared" si="39"/>
        <v/>
      </c>
      <c r="G489" s="351" t="str">
        <f t="shared" si="40"/>
        <v/>
      </c>
      <c r="H489" s="639" t="str">
        <f t="shared" si="37"/>
        <v>否</v>
      </c>
      <c r="I489" s="642" t="str">
        <f t="shared" si="38"/>
        <v>项</v>
      </c>
    </row>
    <row r="490" ht="34.9" hidden="1" customHeight="1" spans="1:9">
      <c r="A490" s="457">
        <v>2070113</v>
      </c>
      <c r="B490" s="458" t="s">
        <v>473</v>
      </c>
      <c r="C490" s="240">
        <v>0</v>
      </c>
      <c r="D490" s="595">
        <v>0</v>
      </c>
      <c r="E490" s="595">
        <v>0</v>
      </c>
      <c r="F490" s="353" t="str">
        <f t="shared" si="39"/>
        <v/>
      </c>
      <c r="G490" s="351" t="str">
        <f t="shared" si="40"/>
        <v/>
      </c>
      <c r="H490" s="639" t="str">
        <f t="shared" si="37"/>
        <v>否</v>
      </c>
      <c r="I490" s="642" t="str">
        <f t="shared" si="38"/>
        <v>项</v>
      </c>
    </row>
    <row r="491" ht="34.9" hidden="1" customHeight="1" spans="1:9">
      <c r="A491" s="457">
        <v>2070114</v>
      </c>
      <c r="B491" s="459" t="s">
        <v>474</v>
      </c>
      <c r="C491" s="240">
        <v>0</v>
      </c>
      <c r="D491" s="595">
        <v>0</v>
      </c>
      <c r="E491" s="595">
        <v>0</v>
      </c>
      <c r="F491" s="353" t="str">
        <f t="shared" si="39"/>
        <v/>
      </c>
      <c r="G491" s="351" t="str">
        <f t="shared" si="40"/>
        <v/>
      </c>
      <c r="H491" s="639" t="str">
        <f t="shared" si="37"/>
        <v>否</v>
      </c>
      <c r="I491" s="642" t="str">
        <f t="shared" si="38"/>
        <v>项</v>
      </c>
    </row>
    <row r="492" ht="34.9" customHeight="1" spans="1:9">
      <c r="A492" s="457">
        <v>2070199</v>
      </c>
      <c r="B492" s="458" t="s">
        <v>475</v>
      </c>
      <c r="C492" s="240">
        <v>125</v>
      </c>
      <c r="D492" s="595">
        <v>107</v>
      </c>
      <c r="E492" s="595">
        <v>0</v>
      </c>
      <c r="F492" s="353">
        <f t="shared" si="39"/>
        <v>-1</v>
      </c>
      <c r="G492" s="353">
        <f t="shared" si="40"/>
        <v>0</v>
      </c>
      <c r="H492" s="639" t="str">
        <f t="shared" si="37"/>
        <v>是</v>
      </c>
      <c r="I492" s="642" t="str">
        <f t="shared" si="38"/>
        <v>项</v>
      </c>
    </row>
    <row r="493" ht="34.9" customHeight="1" spans="1:9">
      <c r="A493" s="457">
        <v>20702</v>
      </c>
      <c r="B493" s="458" t="s">
        <v>476</v>
      </c>
      <c r="C493" s="595">
        <f>SUM(C494:C500)</f>
        <v>0</v>
      </c>
      <c r="D493" s="595">
        <f>SUM(D494:D500)</f>
        <v>3</v>
      </c>
      <c r="E493" s="595">
        <f>SUM(E494:E500)</f>
        <v>0</v>
      </c>
      <c r="F493" s="353" t="str">
        <f t="shared" si="39"/>
        <v/>
      </c>
      <c r="G493" s="353">
        <f t="shared" si="40"/>
        <v>0</v>
      </c>
      <c r="H493" s="639" t="str">
        <f t="shared" si="37"/>
        <v>是</v>
      </c>
      <c r="I493" s="642" t="str">
        <f t="shared" si="38"/>
        <v>款</v>
      </c>
    </row>
    <row r="494" s="488" customFormat="1" ht="34.9" hidden="1" customHeight="1" spans="1:9">
      <c r="A494" s="457">
        <v>2070201</v>
      </c>
      <c r="B494" s="458" t="s">
        <v>138</v>
      </c>
      <c r="C494" s="240">
        <v>0</v>
      </c>
      <c r="D494" s="595">
        <v>0</v>
      </c>
      <c r="E494" s="595">
        <v>0</v>
      </c>
      <c r="F494" s="353" t="str">
        <f t="shared" si="39"/>
        <v/>
      </c>
      <c r="G494" s="351" t="str">
        <f t="shared" si="40"/>
        <v/>
      </c>
      <c r="H494" s="639" t="str">
        <f t="shared" si="37"/>
        <v>否</v>
      </c>
      <c r="I494" s="642" t="str">
        <f t="shared" si="38"/>
        <v>项</v>
      </c>
    </row>
    <row r="495" ht="34.9" hidden="1" customHeight="1" spans="1:9">
      <c r="A495" s="457">
        <v>2070202</v>
      </c>
      <c r="B495" s="458" t="s">
        <v>139</v>
      </c>
      <c r="C495" s="240">
        <v>0</v>
      </c>
      <c r="D495" s="595">
        <v>0</v>
      </c>
      <c r="E495" s="595">
        <v>0</v>
      </c>
      <c r="F495" s="353" t="str">
        <f t="shared" si="39"/>
        <v/>
      </c>
      <c r="G495" s="351" t="str">
        <f t="shared" si="40"/>
        <v/>
      </c>
      <c r="H495" s="639" t="str">
        <f t="shared" si="37"/>
        <v>否</v>
      </c>
      <c r="I495" s="642" t="str">
        <f t="shared" si="38"/>
        <v>项</v>
      </c>
    </row>
    <row r="496" ht="34.9" hidden="1" customHeight="1" spans="1:9">
      <c r="A496" s="457">
        <v>2070203</v>
      </c>
      <c r="B496" s="458" t="s">
        <v>140</v>
      </c>
      <c r="C496" s="240">
        <v>0</v>
      </c>
      <c r="D496" s="595">
        <v>0</v>
      </c>
      <c r="E496" s="595">
        <v>0</v>
      </c>
      <c r="F496" s="353" t="str">
        <f t="shared" si="39"/>
        <v/>
      </c>
      <c r="G496" s="351" t="str">
        <f t="shared" si="40"/>
        <v/>
      </c>
      <c r="H496" s="639" t="str">
        <f t="shared" si="37"/>
        <v>否</v>
      </c>
      <c r="I496" s="642" t="str">
        <f t="shared" si="38"/>
        <v>项</v>
      </c>
    </row>
    <row r="497" s="488" customFormat="1" ht="34.9" customHeight="1" spans="1:9">
      <c r="A497" s="457">
        <v>2070204</v>
      </c>
      <c r="B497" s="458" t="s">
        <v>477</v>
      </c>
      <c r="C497" s="240">
        <v>0</v>
      </c>
      <c r="D497" s="595">
        <v>3</v>
      </c>
      <c r="E497" s="595">
        <v>0</v>
      </c>
      <c r="F497" s="353" t="str">
        <f t="shared" si="39"/>
        <v/>
      </c>
      <c r="G497" s="353">
        <f t="shared" si="40"/>
        <v>0</v>
      </c>
      <c r="H497" s="639" t="str">
        <f t="shared" si="37"/>
        <v>是</v>
      </c>
      <c r="I497" s="642" t="str">
        <f t="shared" si="38"/>
        <v>项</v>
      </c>
    </row>
    <row r="498" ht="34.9" hidden="1" customHeight="1" spans="1:9">
      <c r="A498" s="457">
        <v>2070205</v>
      </c>
      <c r="B498" s="458" t="s">
        <v>478</v>
      </c>
      <c r="C498" s="240">
        <v>0</v>
      </c>
      <c r="D498" s="595">
        <v>0</v>
      </c>
      <c r="E498" s="595">
        <v>0</v>
      </c>
      <c r="F498" s="353" t="str">
        <f t="shared" si="39"/>
        <v/>
      </c>
      <c r="G498" s="351" t="str">
        <f t="shared" si="40"/>
        <v/>
      </c>
      <c r="H498" s="639" t="str">
        <f t="shared" si="37"/>
        <v>否</v>
      </c>
      <c r="I498" s="642" t="str">
        <f t="shared" si="38"/>
        <v>项</v>
      </c>
    </row>
    <row r="499" ht="34.9" hidden="1" customHeight="1" spans="1:9">
      <c r="A499" s="457">
        <v>2070206</v>
      </c>
      <c r="B499" s="458" t="s">
        <v>479</v>
      </c>
      <c r="C499" s="240">
        <v>0</v>
      </c>
      <c r="D499" s="595">
        <v>0</v>
      </c>
      <c r="E499" s="595">
        <v>0</v>
      </c>
      <c r="F499" s="353" t="str">
        <f t="shared" si="39"/>
        <v/>
      </c>
      <c r="G499" s="351" t="str">
        <f t="shared" si="40"/>
        <v/>
      </c>
      <c r="H499" s="639" t="str">
        <f t="shared" si="37"/>
        <v>否</v>
      </c>
      <c r="I499" s="642" t="str">
        <f t="shared" si="38"/>
        <v>项</v>
      </c>
    </row>
    <row r="500" ht="34.9" hidden="1" customHeight="1" spans="1:9">
      <c r="A500" s="457">
        <v>2070299</v>
      </c>
      <c r="B500" s="458" t="s">
        <v>480</v>
      </c>
      <c r="C500" s="240">
        <v>0</v>
      </c>
      <c r="D500" s="595">
        <v>0</v>
      </c>
      <c r="E500" s="595">
        <v>0</v>
      </c>
      <c r="F500" s="353" t="str">
        <f t="shared" si="39"/>
        <v/>
      </c>
      <c r="G500" s="351" t="str">
        <f t="shared" si="40"/>
        <v/>
      </c>
      <c r="H500" s="639" t="str">
        <f t="shared" si="37"/>
        <v>否</v>
      </c>
      <c r="I500" s="642" t="str">
        <f t="shared" si="38"/>
        <v>项</v>
      </c>
    </row>
    <row r="501" ht="34.9" customHeight="1" spans="1:9">
      <c r="A501" s="457">
        <v>20703</v>
      </c>
      <c r="B501" s="458" t="s">
        <v>481</v>
      </c>
      <c r="C501" s="595">
        <f>SUM(C502:C511)</f>
        <v>85</v>
      </c>
      <c r="D501" s="595">
        <f>SUM(D502:D511)</f>
        <v>30</v>
      </c>
      <c r="E501" s="595">
        <f>SUM(E502:E511)</f>
        <v>30</v>
      </c>
      <c r="F501" s="353">
        <f t="shared" si="39"/>
        <v>-0.647</v>
      </c>
      <c r="G501" s="353">
        <f t="shared" si="40"/>
        <v>1</v>
      </c>
      <c r="H501" s="639" t="str">
        <f t="shared" si="37"/>
        <v>是</v>
      </c>
      <c r="I501" s="642" t="str">
        <f t="shared" si="38"/>
        <v>款</v>
      </c>
    </row>
    <row r="502" ht="34.9" hidden="1" customHeight="1" spans="1:9">
      <c r="A502" s="457">
        <v>2070301</v>
      </c>
      <c r="B502" s="458" t="s">
        <v>138</v>
      </c>
      <c r="C502" s="240">
        <v>0</v>
      </c>
      <c r="D502" s="595">
        <v>0</v>
      </c>
      <c r="E502" s="595">
        <v>0</v>
      </c>
      <c r="F502" s="353" t="str">
        <f t="shared" si="39"/>
        <v/>
      </c>
      <c r="G502" s="351" t="str">
        <f t="shared" si="40"/>
        <v/>
      </c>
      <c r="H502" s="639" t="str">
        <f t="shared" si="37"/>
        <v>否</v>
      </c>
      <c r="I502" s="642" t="str">
        <f t="shared" si="38"/>
        <v>项</v>
      </c>
    </row>
    <row r="503" ht="34.9" hidden="1" customHeight="1" spans="1:9">
      <c r="A503" s="457">
        <v>2070302</v>
      </c>
      <c r="B503" s="458" t="s">
        <v>139</v>
      </c>
      <c r="C503" s="240">
        <v>0</v>
      </c>
      <c r="D503" s="595">
        <v>0</v>
      </c>
      <c r="E503" s="595">
        <v>0</v>
      </c>
      <c r="F503" s="353" t="str">
        <f t="shared" si="39"/>
        <v/>
      </c>
      <c r="G503" s="351" t="str">
        <f t="shared" si="40"/>
        <v/>
      </c>
      <c r="H503" s="639" t="str">
        <f t="shared" si="37"/>
        <v>否</v>
      </c>
      <c r="I503" s="642" t="str">
        <f t="shared" si="38"/>
        <v>项</v>
      </c>
    </row>
    <row r="504" ht="34.9" hidden="1" customHeight="1" spans="1:9">
      <c r="A504" s="457">
        <v>2070303</v>
      </c>
      <c r="B504" s="458" t="s">
        <v>140</v>
      </c>
      <c r="C504" s="240">
        <v>0</v>
      </c>
      <c r="D504" s="595">
        <v>0</v>
      </c>
      <c r="E504" s="595">
        <v>0</v>
      </c>
      <c r="F504" s="353" t="str">
        <f t="shared" si="39"/>
        <v/>
      </c>
      <c r="G504" s="351" t="str">
        <f t="shared" si="40"/>
        <v/>
      </c>
      <c r="H504" s="639" t="str">
        <f t="shared" si="37"/>
        <v>否</v>
      </c>
      <c r="I504" s="642" t="str">
        <f t="shared" si="38"/>
        <v>项</v>
      </c>
    </row>
    <row r="505" ht="34.9" hidden="1" customHeight="1" spans="1:9">
      <c r="A505" s="457">
        <v>2070304</v>
      </c>
      <c r="B505" s="458" t="s">
        <v>482</v>
      </c>
      <c r="C505" s="240">
        <v>0</v>
      </c>
      <c r="D505" s="595">
        <v>0</v>
      </c>
      <c r="E505" s="595">
        <v>0</v>
      </c>
      <c r="F505" s="353" t="str">
        <f t="shared" si="39"/>
        <v/>
      </c>
      <c r="G505" s="351" t="str">
        <f t="shared" si="40"/>
        <v/>
      </c>
      <c r="H505" s="639" t="str">
        <f t="shared" si="37"/>
        <v>否</v>
      </c>
      <c r="I505" s="642" t="str">
        <f t="shared" si="38"/>
        <v>项</v>
      </c>
    </row>
    <row r="506" ht="34.9" hidden="1" customHeight="1" spans="1:9">
      <c r="A506" s="457">
        <v>2070305</v>
      </c>
      <c r="B506" s="459" t="s">
        <v>483</v>
      </c>
      <c r="C506" s="240">
        <v>0</v>
      </c>
      <c r="D506" s="595">
        <v>0</v>
      </c>
      <c r="E506" s="595">
        <v>0</v>
      </c>
      <c r="F506" s="353" t="str">
        <f t="shared" si="39"/>
        <v/>
      </c>
      <c r="G506" s="351" t="str">
        <f t="shared" si="40"/>
        <v/>
      </c>
      <c r="H506" s="639" t="str">
        <f t="shared" si="37"/>
        <v>否</v>
      </c>
      <c r="I506" s="642" t="str">
        <f t="shared" si="38"/>
        <v>项</v>
      </c>
    </row>
    <row r="507" ht="34.9" hidden="1" customHeight="1" spans="1:9">
      <c r="A507" s="457">
        <v>2070306</v>
      </c>
      <c r="B507" s="458" t="s">
        <v>484</v>
      </c>
      <c r="C507" s="240">
        <v>0</v>
      </c>
      <c r="D507" s="595">
        <v>0</v>
      </c>
      <c r="E507" s="595">
        <v>0</v>
      </c>
      <c r="F507" s="353" t="str">
        <f t="shared" si="39"/>
        <v/>
      </c>
      <c r="G507" s="351" t="str">
        <f t="shared" si="40"/>
        <v/>
      </c>
      <c r="H507" s="639" t="str">
        <f t="shared" si="37"/>
        <v>否</v>
      </c>
      <c r="I507" s="642" t="str">
        <f t="shared" si="38"/>
        <v>项</v>
      </c>
    </row>
    <row r="508" ht="34.9" customHeight="1" spans="1:9">
      <c r="A508" s="457">
        <v>2070307</v>
      </c>
      <c r="B508" s="458" t="s">
        <v>485</v>
      </c>
      <c r="C508" s="240">
        <v>60</v>
      </c>
      <c r="D508" s="595">
        <v>0</v>
      </c>
      <c r="E508" s="595">
        <v>0</v>
      </c>
      <c r="F508" s="353">
        <f t="shared" si="39"/>
        <v>-1</v>
      </c>
      <c r="G508" s="353" t="str">
        <f t="shared" si="40"/>
        <v/>
      </c>
      <c r="H508" s="639" t="str">
        <f t="shared" si="37"/>
        <v>是</v>
      </c>
      <c r="I508" s="642" t="str">
        <f t="shared" si="38"/>
        <v>项</v>
      </c>
    </row>
    <row r="509" ht="34.9" hidden="1" customHeight="1" spans="1:9">
      <c r="A509" s="457">
        <v>2070308</v>
      </c>
      <c r="B509" s="459" t="s">
        <v>486</v>
      </c>
      <c r="C509" s="240">
        <v>0</v>
      </c>
      <c r="D509" s="595">
        <v>0</v>
      </c>
      <c r="E509" s="595">
        <v>0</v>
      </c>
      <c r="F509" s="353" t="str">
        <f t="shared" si="39"/>
        <v/>
      </c>
      <c r="G509" s="351" t="str">
        <f t="shared" si="40"/>
        <v/>
      </c>
      <c r="H509" s="639" t="str">
        <f t="shared" si="37"/>
        <v>否</v>
      </c>
      <c r="I509" s="642" t="str">
        <f t="shared" si="38"/>
        <v>项</v>
      </c>
    </row>
    <row r="510" ht="34.9" hidden="1" customHeight="1" spans="1:9">
      <c r="A510" s="457">
        <v>2070309</v>
      </c>
      <c r="B510" s="458" t="s">
        <v>487</v>
      </c>
      <c r="C510" s="240">
        <v>0</v>
      </c>
      <c r="D510" s="595">
        <v>0</v>
      </c>
      <c r="E510" s="595">
        <v>0</v>
      </c>
      <c r="F510" s="353" t="str">
        <f t="shared" si="39"/>
        <v/>
      </c>
      <c r="G510" s="351" t="str">
        <f t="shared" si="40"/>
        <v/>
      </c>
      <c r="H510" s="639" t="str">
        <f t="shared" si="37"/>
        <v>否</v>
      </c>
      <c r="I510" s="642" t="str">
        <f t="shared" si="38"/>
        <v>项</v>
      </c>
    </row>
    <row r="511" ht="34.9" customHeight="1" spans="1:9">
      <c r="A511" s="457">
        <v>2070399</v>
      </c>
      <c r="B511" s="458" t="s">
        <v>488</v>
      </c>
      <c r="C511" s="240">
        <v>25</v>
      </c>
      <c r="D511" s="595">
        <v>30</v>
      </c>
      <c r="E511" s="595">
        <v>30</v>
      </c>
      <c r="F511" s="353">
        <f t="shared" si="39"/>
        <v>0.2</v>
      </c>
      <c r="G511" s="353">
        <f t="shared" si="40"/>
        <v>1</v>
      </c>
      <c r="H511" s="639" t="str">
        <f t="shared" si="37"/>
        <v>是</v>
      </c>
      <c r="I511" s="642" t="str">
        <f t="shared" si="38"/>
        <v>项</v>
      </c>
    </row>
    <row r="512" ht="34.9" hidden="1" customHeight="1" spans="1:9">
      <c r="A512" s="457">
        <v>20706</v>
      </c>
      <c r="B512" s="458" t="s">
        <v>489</v>
      </c>
      <c r="C512" s="595">
        <f>SUM(C513:C520)</f>
        <v>0</v>
      </c>
      <c r="D512" s="595">
        <f>SUM(D513:D520)</f>
        <v>0</v>
      </c>
      <c r="E512" s="595">
        <f>SUM(E513:E520)</f>
        <v>0</v>
      </c>
      <c r="F512" s="353" t="str">
        <f t="shared" si="39"/>
        <v/>
      </c>
      <c r="G512" s="351" t="str">
        <f t="shared" si="40"/>
        <v/>
      </c>
      <c r="H512" s="639" t="str">
        <f t="shared" si="37"/>
        <v>否</v>
      </c>
      <c r="I512" s="642" t="str">
        <f t="shared" si="38"/>
        <v>款</v>
      </c>
    </row>
    <row r="513" ht="34.9" hidden="1" customHeight="1" spans="1:9">
      <c r="A513" s="457">
        <v>2070601</v>
      </c>
      <c r="B513" s="458" t="s">
        <v>138</v>
      </c>
      <c r="C513" s="240">
        <v>0</v>
      </c>
      <c r="D513" s="595">
        <v>0</v>
      </c>
      <c r="E513" s="595">
        <v>0</v>
      </c>
      <c r="F513" s="353" t="str">
        <f t="shared" si="39"/>
        <v/>
      </c>
      <c r="G513" s="351" t="str">
        <f t="shared" si="40"/>
        <v/>
      </c>
      <c r="H513" s="639" t="str">
        <f t="shared" si="37"/>
        <v>否</v>
      </c>
      <c r="I513" s="642" t="str">
        <f t="shared" si="38"/>
        <v>项</v>
      </c>
    </row>
    <row r="514" ht="34.9" hidden="1" customHeight="1" spans="1:9">
      <c r="A514" s="457">
        <v>2070602</v>
      </c>
      <c r="B514" s="458" t="s">
        <v>139</v>
      </c>
      <c r="C514" s="240">
        <v>0</v>
      </c>
      <c r="D514" s="595">
        <v>0</v>
      </c>
      <c r="E514" s="595">
        <v>0</v>
      </c>
      <c r="F514" s="353" t="str">
        <f t="shared" si="39"/>
        <v/>
      </c>
      <c r="G514" s="351" t="str">
        <f t="shared" si="40"/>
        <v/>
      </c>
      <c r="H514" s="639" t="str">
        <f t="shared" ref="H514:H529" si="41">IF(LEN(A514)=3,"是",IF(B514&lt;&gt;"",IF(SUM(C514:E514)&lt;&gt;0,"是","否"),"是"))</f>
        <v>否</v>
      </c>
      <c r="I514" s="642" t="str">
        <f t="shared" ref="I514:I529" si="42">IF(LEN(A514)=3,"类",IF(LEN(A514)=5,"款","项"))</f>
        <v>项</v>
      </c>
    </row>
    <row r="515" ht="34.9" hidden="1" customHeight="1" spans="1:9">
      <c r="A515" s="457">
        <v>2070603</v>
      </c>
      <c r="B515" s="458" t="s">
        <v>140</v>
      </c>
      <c r="C515" s="240">
        <v>0</v>
      </c>
      <c r="D515" s="595">
        <v>0</v>
      </c>
      <c r="E515" s="595">
        <v>0</v>
      </c>
      <c r="F515" s="353" t="str">
        <f t="shared" si="39"/>
        <v/>
      </c>
      <c r="G515" s="351" t="str">
        <f t="shared" si="40"/>
        <v/>
      </c>
      <c r="H515" s="639" t="str">
        <f t="shared" si="41"/>
        <v>否</v>
      </c>
      <c r="I515" s="642" t="str">
        <f t="shared" si="42"/>
        <v>项</v>
      </c>
    </row>
    <row r="516" ht="34.9" hidden="1" customHeight="1" spans="1:9">
      <c r="A516" s="457">
        <v>2070604</v>
      </c>
      <c r="B516" s="458" t="s">
        <v>490</v>
      </c>
      <c r="C516" s="240">
        <v>0</v>
      </c>
      <c r="D516" s="595">
        <v>0</v>
      </c>
      <c r="E516" s="595">
        <v>0</v>
      </c>
      <c r="F516" s="353" t="str">
        <f t="shared" si="39"/>
        <v/>
      </c>
      <c r="G516" s="351" t="str">
        <f t="shared" si="40"/>
        <v/>
      </c>
      <c r="H516" s="639" t="str">
        <f t="shared" si="41"/>
        <v>否</v>
      </c>
      <c r="I516" s="642" t="str">
        <f t="shared" si="42"/>
        <v>项</v>
      </c>
    </row>
    <row r="517" ht="34.9" hidden="1" customHeight="1" spans="1:9">
      <c r="A517" s="457">
        <v>2070605</v>
      </c>
      <c r="B517" s="458" t="s">
        <v>491</v>
      </c>
      <c r="C517" s="240">
        <v>0</v>
      </c>
      <c r="D517" s="595">
        <v>0</v>
      </c>
      <c r="E517" s="595">
        <v>0</v>
      </c>
      <c r="F517" s="353" t="str">
        <f t="shared" si="39"/>
        <v/>
      </c>
      <c r="G517" s="351" t="str">
        <f t="shared" si="40"/>
        <v/>
      </c>
      <c r="H517" s="639" t="str">
        <f t="shared" si="41"/>
        <v>否</v>
      </c>
      <c r="I517" s="642" t="str">
        <f t="shared" si="42"/>
        <v>项</v>
      </c>
    </row>
    <row r="518" s="488" customFormat="1" ht="34.9" hidden="1" customHeight="1" spans="1:9">
      <c r="A518" s="457">
        <v>2070606</v>
      </c>
      <c r="B518" s="458" t="s">
        <v>492</v>
      </c>
      <c r="C518" s="240">
        <v>0</v>
      </c>
      <c r="D518" s="595">
        <v>0</v>
      </c>
      <c r="E518" s="595">
        <v>0</v>
      </c>
      <c r="F518" s="353" t="str">
        <f t="shared" ref="F518:F581" si="43">IF(C518&lt;&gt;0,E518/C518-1,"")</f>
        <v/>
      </c>
      <c r="G518" s="351" t="str">
        <f t="shared" ref="G518:G581" si="44">IF(D518&lt;&gt;0,E518/D518,"")</f>
        <v/>
      </c>
      <c r="H518" s="639" t="str">
        <f t="shared" si="41"/>
        <v>否</v>
      </c>
      <c r="I518" s="642" t="str">
        <f t="shared" si="42"/>
        <v>项</v>
      </c>
    </row>
    <row r="519" ht="34.9" hidden="1" customHeight="1" spans="1:9">
      <c r="A519" s="457">
        <v>2070607</v>
      </c>
      <c r="B519" s="458" t="s">
        <v>493</v>
      </c>
      <c r="C519" s="240">
        <v>0</v>
      </c>
      <c r="D519" s="595">
        <v>0</v>
      </c>
      <c r="E519" s="595">
        <v>0</v>
      </c>
      <c r="F519" s="353" t="str">
        <f t="shared" si="43"/>
        <v/>
      </c>
      <c r="G519" s="351" t="str">
        <f t="shared" si="44"/>
        <v/>
      </c>
      <c r="H519" s="639" t="str">
        <f t="shared" si="41"/>
        <v>否</v>
      </c>
      <c r="I519" s="642" t="str">
        <f t="shared" si="42"/>
        <v>项</v>
      </c>
    </row>
    <row r="520" ht="34.9" hidden="1" customHeight="1" spans="1:9">
      <c r="A520" s="457">
        <v>2070699</v>
      </c>
      <c r="B520" s="458" t="s">
        <v>494</v>
      </c>
      <c r="C520" s="240">
        <v>0</v>
      </c>
      <c r="D520" s="595">
        <v>0</v>
      </c>
      <c r="E520" s="595">
        <v>0</v>
      </c>
      <c r="F520" s="353" t="str">
        <f t="shared" si="43"/>
        <v/>
      </c>
      <c r="G520" s="351" t="str">
        <f t="shared" si="44"/>
        <v/>
      </c>
      <c r="H520" s="639" t="str">
        <f t="shared" si="41"/>
        <v>否</v>
      </c>
      <c r="I520" s="642" t="str">
        <f t="shared" si="42"/>
        <v>项</v>
      </c>
    </row>
    <row r="521" ht="34.9" customHeight="1" spans="1:9">
      <c r="A521" s="457">
        <v>20708</v>
      </c>
      <c r="B521" s="458" t="s">
        <v>495</v>
      </c>
      <c r="C521" s="595">
        <f>SUM(C522:C530)</f>
        <v>24</v>
      </c>
      <c r="D521" s="595">
        <f>SUM(D522:D530)</f>
        <v>20</v>
      </c>
      <c r="E521" s="595">
        <f>SUM(E522:E530)</f>
        <v>0</v>
      </c>
      <c r="F521" s="353">
        <f t="shared" si="43"/>
        <v>-1</v>
      </c>
      <c r="G521" s="353">
        <f t="shared" si="44"/>
        <v>0</v>
      </c>
      <c r="H521" s="639" t="str">
        <f t="shared" si="41"/>
        <v>是</v>
      </c>
      <c r="I521" s="642" t="str">
        <f t="shared" si="42"/>
        <v>款</v>
      </c>
    </row>
    <row r="522" ht="34.9" hidden="1" customHeight="1" spans="1:9">
      <c r="A522" s="457">
        <v>2070801</v>
      </c>
      <c r="B522" s="458" t="s">
        <v>138</v>
      </c>
      <c r="C522" s="240">
        <v>0</v>
      </c>
      <c r="D522" s="595">
        <v>0</v>
      </c>
      <c r="E522" s="595">
        <v>0</v>
      </c>
      <c r="F522" s="353" t="str">
        <f t="shared" si="43"/>
        <v/>
      </c>
      <c r="G522" s="351" t="str">
        <f t="shared" si="44"/>
        <v/>
      </c>
      <c r="H522" s="639" t="str">
        <f t="shared" si="41"/>
        <v>否</v>
      </c>
      <c r="I522" s="642" t="str">
        <f t="shared" si="42"/>
        <v>项</v>
      </c>
    </row>
    <row r="523" ht="34.9" hidden="1" customHeight="1" spans="1:9">
      <c r="A523" s="457">
        <v>2070802</v>
      </c>
      <c r="B523" s="458" t="s">
        <v>139</v>
      </c>
      <c r="C523" s="240">
        <v>0</v>
      </c>
      <c r="D523" s="595">
        <v>0</v>
      </c>
      <c r="E523" s="595">
        <v>0</v>
      </c>
      <c r="F523" s="353" t="str">
        <f t="shared" si="43"/>
        <v/>
      </c>
      <c r="G523" s="351" t="str">
        <f t="shared" si="44"/>
        <v/>
      </c>
      <c r="H523" s="639" t="str">
        <f t="shared" si="41"/>
        <v>否</v>
      </c>
      <c r="I523" s="642" t="str">
        <f t="shared" si="42"/>
        <v>项</v>
      </c>
    </row>
    <row r="524" ht="34.9" hidden="1" customHeight="1" spans="1:9">
      <c r="A524" s="457">
        <v>2070803</v>
      </c>
      <c r="B524" s="458" t="s">
        <v>140</v>
      </c>
      <c r="C524" s="240">
        <v>0</v>
      </c>
      <c r="D524" s="595">
        <v>0</v>
      </c>
      <c r="E524" s="595">
        <v>0</v>
      </c>
      <c r="F524" s="353" t="str">
        <f t="shared" si="43"/>
        <v/>
      </c>
      <c r="G524" s="351" t="str">
        <f t="shared" si="44"/>
        <v/>
      </c>
      <c r="H524" s="639" t="str">
        <f t="shared" si="41"/>
        <v>否</v>
      </c>
      <c r="I524" s="642" t="str">
        <f t="shared" si="42"/>
        <v>项</v>
      </c>
    </row>
    <row r="525" ht="34.9" hidden="1" customHeight="1" spans="1:9">
      <c r="A525" s="457">
        <v>2070804</v>
      </c>
      <c r="B525" s="168" t="s">
        <v>496</v>
      </c>
      <c r="C525" s="240">
        <v>0</v>
      </c>
      <c r="D525" s="595">
        <v>0</v>
      </c>
      <c r="E525" s="595"/>
      <c r="F525" s="353" t="str">
        <f t="shared" si="43"/>
        <v/>
      </c>
      <c r="G525" s="351" t="str">
        <f t="shared" si="44"/>
        <v/>
      </c>
      <c r="H525" s="639" t="str">
        <f t="shared" si="41"/>
        <v>否</v>
      </c>
      <c r="I525" s="642" t="str">
        <f t="shared" si="42"/>
        <v>项</v>
      </c>
    </row>
    <row r="526" ht="34.9" hidden="1" customHeight="1" spans="1:9">
      <c r="A526" s="457">
        <v>2070805</v>
      </c>
      <c r="B526" s="168" t="s">
        <v>497</v>
      </c>
      <c r="C526" s="240">
        <v>0</v>
      </c>
      <c r="D526" s="595">
        <v>0</v>
      </c>
      <c r="E526" s="595"/>
      <c r="F526" s="353" t="str">
        <f t="shared" si="43"/>
        <v/>
      </c>
      <c r="G526" s="351" t="str">
        <f t="shared" si="44"/>
        <v/>
      </c>
      <c r="H526" s="639" t="str">
        <f t="shared" si="41"/>
        <v>否</v>
      </c>
      <c r="I526" s="642" t="str">
        <f t="shared" si="42"/>
        <v>项</v>
      </c>
    </row>
    <row r="527" ht="34.9" hidden="1" customHeight="1" spans="1:9">
      <c r="A527" s="457">
        <v>2070806</v>
      </c>
      <c r="B527" s="458" t="s">
        <v>498</v>
      </c>
      <c r="C527" s="240">
        <v>0</v>
      </c>
      <c r="D527" s="595">
        <v>0</v>
      </c>
      <c r="E527" s="595">
        <v>0</v>
      </c>
      <c r="F527" s="353" t="str">
        <f t="shared" si="43"/>
        <v/>
      </c>
      <c r="G527" s="351" t="str">
        <f t="shared" si="44"/>
        <v/>
      </c>
      <c r="H527" s="639" t="str">
        <f t="shared" si="41"/>
        <v>否</v>
      </c>
      <c r="I527" s="642" t="str">
        <f t="shared" si="42"/>
        <v>项</v>
      </c>
    </row>
    <row r="528" ht="34.9" hidden="1" customHeight="1" spans="1:9">
      <c r="A528" s="457">
        <v>2070807</v>
      </c>
      <c r="B528" s="458" t="s">
        <v>499</v>
      </c>
      <c r="C528" s="240"/>
      <c r="D528" s="595">
        <v>0</v>
      </c>
      <c r="E528" s="595">
        <v>0</v>
      </c>
      <c r="F528" s="353" t="str">
        <f t="shared" si="43"/>
        <v/>
      </c>
      <c r="G528" s="351" t="str">
        <f t="shared" si="44"/>
        <v/>
      </c>
      <c r="H528" s="639" t="str">
        <f t="shared" si="41"/>
        <v>否</v>
      </c>
      <c r="I528" s="642" t="str">
        <f t="shared" si="42"/>
        <v>项</v>
      </c>
    </row>
    <row r="529" ht="34.9" hidden="1" customHeight="1" spans="1:9">
      <c r="A529" s="457">
        <v>2070808</v>
      </c>
      <c r="B529" s="458" t="s">
        <v>500</v>
      </c>
      <c r="C529" s="240"/>
      <c r="D529" s="595">
        <v>0</v>
      </c>
      <c r="E529" s="595">
        <v>0</v>
      </c>
      <c r="F529" s="353" t="str">
        <f t="shared" si="43"/>
        <v/>
      </c>
      <c r="G529" s="351" t="str">
        <f t="shared" si="44"/>
        <v/>
      </c>
      <c r="H529" s="639" t="str">
        <f t="shared" si="41"/>
        <v>否</v>
      </c>
      <c r="I529" s="642" t="str">
        <f t="shared" si="42"/>
        <v>项</v>
      </c>
    </row>
    <row r="530" ht="34.9" customHeight="1" spans="1:9">
      <c r="A530" s="457">
        <v>2070899</v>
      </c>
      <c r="B530" s="458" t="s">
        <v>501</v>
      </c>
      <c r="C530" s="240">
        <v>24</v>
      </c>
      <c r="D530" s="595">
        <v>20</v>
      </c>
      <c r="E530" s="595">
        <v>0</v>
      </c>
      <c r="F530" s="353">
        <f t="shared" si="43"/>
        <v>-1</v>
      </c>
      <c r="G530" s="353">
        <f t="shared" si="44"/>
        <v>0</v>
      </c>
      <c r="H530" s="639" t="str">
        <f t="shared" ref="H530:H553" si="45">IF(LEN(A530)=3,"是",IF(B530&lt;&gt;"",IF(SUM(C530:E530)&lt;&gt;0,"是","否"),"是"))</f>
        <v>是</v>
      </c>
      <c r="I530" s="642" t="str">
        <f t="shared" ref="I530:I553" si="46">IF(LEN(A530)=3,"类",IF(LEN(A530)=5,"款","项"))</f>
        <v>项</v>
      </c>
    </row>
    <row r="531" ht="34.9" customHeight="1" spans="1:9">
      <c r="A531" s="457">
        <v>20799</v>
      </c>
      <c r="B531" s="458" t="s">
        <v>502</v>
      </c>
      <c r="C531" s="595">
        <f>SUM(C532:C534)</f>
        <v>423</v>
      </c>
      <c r="D531" s="595">
        <f>SUM(D532:D534)</f>
        <v>430</v>
      </c>
      <c r="E531" s="595">
        <f>SUM(E532:E534)</f>
        <v>102</v>
      </c>
      <c r="F531" s="353">
        <f t="shared" si="43"/>
        <v>-0.759</v>
      </c>
      <c r="G531" s="353">
        <f t="shared" si="44"/>
        <v>0.237</v>
      </c>
      <c r="H531" s="639" t="str">
        <f t="shared" si="45"/>
        <v>是</v>
      </c>
      <c r="I531" s="642" t="str">
        <f t="shared" si="46"/>
        <v>款</v>
      </c>
    </row>
    <row r="532" ht="34.9" hidden="1" customHeight="1" spans="1:9">
      <c r="A532" s="457">
        <v>2079902</v>
      </c>
      <c r="B532" s="458" t="s">
        <v>503</v>
      </c>
      <c r="C532" s="240">
        <v>0</v>
      </c>
      <c r="D532" s="595">
        <v>0</v>
      </c>
      <c r="E532" s="595">
        <v>0</v>
      </c>
      <c r="F532" s="353" t="str">
        <f t="shared" si="43"/>
        <v/>
      </c>
      <c r="G532" s="351" t="str">
        <f t="shared" si="44"/>
        <v/>
      </c>
      <c r="H532" s="639" t="str">
        <f t="shared" si="45"/>
        <v>否</v>
      </c>
      <c r="I532" s="642" t="str">
        <f t="shared" si="46"/>
        <v>项</v>
      </c>
    </row>
    <row r="533" ht="34.9" hidden="1" customHeight="1" spans="1:9">
      <c r="A533" s="457">
        <v>2079903</v>
      </c>
      <c r="B533" s="459" t="s">
        <v>504</v>
      </c>
      <c r="C533" s="240">
        <v>0</v>
      </c>
      <c r="D533" s="595">
        <v>0</v>
      </c>
      <c r="E533" s="595">
        <v>0</v>
      </c>
      <c r="F533" s="353" t="str">
        <f t="shared" si="43"/>
        <v/>
      </c>
      <c r="G533" s="351" t="str">
        <f t="shared" si="44"/>
        <v/>
      </c>
      <c r="H533" s="639" t="str">
        <f t="shared" si="45"/>
        <v>否</v>
      </c>
      <c r="I533" s="642" t="str">
        <f t="shared" si="46"/>
        <v>项</v>
      </c>
    </row>
    <row r="534" ht="34.9" customHeight="1" spans="1:9">
      <c r="A534" s="457">
        <v>2079999</v>
      </c>
      <c r="B534" s="458" t="s">
        <v>505</v>
      </c>
      <c r="C534" s="240">
        <v>423</v>
      </c>
      <c r="D534" s="595">
        <v>430</v>
      </c>
      <c r="E534" s="595">
        <v>102</v>
      </c>
      <c r="F534" s="353">
        <f t="shared" si="43"/>
        <v>-0.759</v>
      </c>
      <c r="G534" s="353">
        <f t="shared" si="44"/>
        <v>0.237</v>
      </c>
      <c r="H534" s="639" t="str">
        <f t="shared" si="45"/>
        <v>是</v>
      </c>
      <c r="I534" s="642" t="str">
        <f t="shared" si="46"/>
        <v>项</v>
      </c>
    </row>
    <row r="535" ht="34.9" customHeight="1" spans="1:9">
      <c r="A535" s="637">
        <v>208</v>
      </c>
      <c r="B535" s="644" t="s">
        <v>91</v>
      </c>
      <c r="C535" s="591">
        <f>SUM(C536,C555,C563,C565,C575,C579,C589,C597,C604,C612,C621,C626,C629,C632,C635,C638,C641,C645,C650,C658,C661)</f>
        <v>46847</v>
      </c>
      <c r="D535" s="591">
        <f>SUM(D536,D555,D563,D565,D575,D579,D589,D597,D604,D612,D621,D626,D629,D632,D635,D638,D641,D645,D650,D658,D661)</f>
        <v>48194</v>
      </c>
      <c r="E535" s="591">
        <f>SUM(E536,E555,E563,E565,E575,E579,E589,E597,E604,E612,E621,E626,E629,E632,E635,E638,E641,E645,E650,E658,E661)</f>
        <v>42277</v>
      </c>
      <c r="F535" s="351">
        <f t="shared" si="43"/>
        <v>-0.098</v>
      </c>
      <c r="G535" s="351">
        <f t="shared" si="44"/>
        <v>0.877</v>
      </c>
      <c r="H535" s="639" t="str">
        <f t="shared" si="45"/>
        <v>是</v>
      </c>
      <c r="I535" s="642" t="str">
        <f t="shared" si="46"/>
        <v>类</v>
      </c>
    </row>
    <row r="536" ht="34.9" customHeight="1" spans="1:9">
      <c r="A536" s="457">
        <v>20801</v>
      </c>
      <c r="B536" s="458" t="s">
        <v>506</v>
      </c>
      <c r="C536" s="595">
        <f>SUM(C537:C554)</f>
        <v>954</v>
      </c>
      <c r="D536" s="595">
        <f>SUM(D537:D554)</f>
        <v>896</v>
      </c>
      <c r="E536" s="595">
        <f>SUM(E537:E554)</f>
        <v>888</v>
      </c>
      <c r="F536" s="353">
        <f t="shared" si="43"/>
        <v>-0.069</v>
      </c>
      <c r="G536" s="353">
        <f t="shared" si="44"/>
        <v>0.991</v>
      </c>
      <c r="H536" s="639" t="str">
        <f t="shared" si="45"/>
        <v>是</v>
      </c>
      <c r="I536" s="642" t="str">
        <f t="shared" si="46"/>
        <v>款</v>
      </c>
    </row>
    <row r="537" ht="34.9" customHeight="1" spans="1:9">
      <c r="A537" s="457">
        <v>2080101</v>
      </c>
      <c r="B537" s="458" t="s">
        <v>138</v>
      </c>
      <c r="C537" s="240">
        <v>753</v>
      </c>
      <c r="D537" s="595">
        <v>765</v>
      </c>
      <c r="E537" s="595">
        <v>763</v>
      </c>
      <c r="F537" s="353">
        <f t="shared" si="43"/>
        <v>0.013</v>
      </c>
      <c r="G537" s="353">
        <f t="shared" si="44"/>
        <v>0.997</v>
      </c>
      <c r="H537" s="639" t="str">
        <f t="shared" si="45"/>
        <v>是</v>
      </c>
      <c r="I537" s="642" t="str">
        <f t="shared" si="46"/>
        <v>项</v>
      </c>
    </row>
    <row r="538" ht="34.9" hidden="1" customHeight="1" spans="1:9">
      <c r="A538" s="457">
        <v>2080102</v>
      </c>
      <c r="B538" s="458" t="s">
        <v>139</v>
      </c>
      <c r="C538" s="240">
        <v>0</v>
      </c>
      <c r="D538" s="595">
        <v>0</v>
      </c>
      <c r="E538" s="595">
        <v>0</v>
      </c>
      <c r="F538" s="353" t="str">
        <f t="shared" si="43"/>
        <v/>
      </c>
      <c r="G538" s="351" t="str">
        <f t="shared" si="44"/>
        <v/>
      </c>
      <c r="H538" s="639" t="str">
        <f t="shared" si="45"/>
        <v>否</v>
      </c>
      <c r="I538" s="642" t="str">
        <f t="shared" si="46"/>
        <v>项</v>
      </c>
    </row>
    <row r="539" ht="34.9" hidden="1" customHeight="1" spans="1:9">
      <c r="A539" s="457">
        <v>2080103</v>
      </c>
      <c r="B539" s="458" t="s">
        <v>140</v>
      </c>
      <c r="C539" s="240">
        <v>0</v>
      </c>
      <c r="D539" s="595">
        <v>0</v>
      </c>
      <c r="E539" s="595">
        <v>0</v>
      </c>
      <c r="F539" s="353" t="str">
        <f t="shared" si="43"/>
        <v/>
      </c>
      <c r="G539" s="351" t="str">
        <f t="shared" si="44"/>
        <v/>
      </c>
      <c r="H539" s="639" t="str">
        <f t="shared" si="45"/>
        <v>否</v>
      </c>
      <c r="I539" s="642" t="str">
        <f t="shared" si="46"/>
        <v>项</v>
      </c>
    </row>
    <row r="540" ht="34.9" hidden="1" customHeight="1" spans="1:9">
      <c r="A540" s="457">
        <v>2080104</v>
      </c>
      <c r="B540" s="458" t="s">
        <v>507</v>
      </c>
      <c r="C540" s="240">
        <v>0</v>
      </c>
      <c r="D540" s="595">
        <v>0</v>
      </c>
      <c r="E540" s="595">
        <v>0</v>
      </c>
      <c r="F540" s="353" t="str">
        <f t="shared" si="43"/>
        <v/>
      </c>
      <c r="G540" s="351" t="str">
        <f t="shared" si="44"/>
        <v/>
      </c>
      <c r="H540" s="639" t="str">
        <f t="shared" si="45"/>
        <v>否</v>
      </c>
      <c r="I540" s="642" t="str">
        <f t="shared" si="46"/>
        <v>项</v>
      </c>
    </row>
    <row r="541" ht="34.9" hidden="1" customHeight="1" spans="1:9">
      <c r="A541" s="457">
        <v>2080105</v>
      </c>
      <c r="B541" s="458" t="s">
        <v>508</v>
      </c>
      <c r="C541" s="240">
        <v>0</v>
      </c>
      <c r="D541" s="595">
        <v>0</v>
      </c>
      <c r="E541" s="595">
        <v>0</v>
      </c>
      <c r="F541" s="353" t="str">
        <f t="shared" si="43"/>
        <v/>
      </c>
      <c r="G541" s="351" t="str">
        <f t="shared" si="44"/>
        <v/>
      </c>
      <c r="H541" s="639" t="str">
        <f t="shared" si="45"/>
        <v>否</v>
      </c>
      <c r="I541" s="642" t="str">
        <f t="shared" si="46"/>
        <v>项</v>
      </c>
    </row>
    <row r="542" ht="34.9" hidden="1" customHeight="1" spans="1:9">
      <c r="A542" s="457">
        <v>2080106</v>
      </c>
      <c r="B542" s="458" t="s">
        <v>509</v>
      </c>
      <c r="C542" s="240">
        <v>0</v>
      </c>
      <c r="D542" s="595">
        <v>0</v>
      </c>
      <c r="E542" s="595">
        <v>0</v>
      </c>
      <c r="F542" s="353" t="str">
        <f t="shared" si="43"/>
        <v/>
      </c>
      <c r="G542" s="351" t="str">
        <f t="shared" si="44"/>
        <v/>
      </c>
      <c r="H542" s="639" t="str">
        <f t="shared" si="45"/>
        <v>否</v>
      </c>
      <c r="I542" s="642" t="str">
        <f t="shared" si="46"/>
        <v>项</v>
      </c>
    </row>
    <row r="543" ht="34.9" hidden="1" customHeight="1" spans="1:9">
      <c r="A543" s="457">
        <v>2080107</v>
      </c>
      <c r="B543" s="458" t="s">
        <v>510</v>
      </c>
      <c r="C543" s="240">
        <v>0</v>
      </c>
      <c r="D543" s="595">
        <v>0</v>
      </c>
      <c r="E543" s="595">
        <v>0</v>
      </c>
      <c r="F543" s="353" t="str">
        <f t="shared" si="43"/>
        <v/>
      </c>
      <c r="G543" s="351" t="str">
        <f t="shared" si="44"/>
        <v/>
      </c>
      <c r="H543" s="639" t="str">
        <f t="shared" si="45"/>
        <v>否</v>
      </c>
      <c r="I543" s="642" t="str">
        <f t="shared" si="46"/>
        <v>项</v>
      </c>
    </row>
    <row r="544" ht="34.9" hidden="1" customHeight="1" spans="1:9">
      <c r="A544" s="457">
        <v>2080108</v>
      </c>
      <c r="B544" s="458" t="s">
        <v>179</v>
      </c>
      <c r="C544" s="240">
        <v>0</v>
      </c>
      <c r="D544" s="595">
        <v>0</v>
      </c>
      <c r="E544" s="595">
        <v>0</v>
      </c>
      <c r="F544" s="353" t="str">
        <f t="shared" si="43"/>
        <v/>
      </c>
      <c r="G544" s="351" t="str">
        <f t="shared" si="44"/>
        <v/>
      </c>
      <c r="H544" s="639" t="str">
        <f t="shared" si="45"/>
        <v>否</v>
      </c>
      <c r="I544" s="642" t="str">
        <f t="shared" si="46"/>
        <v>项</v>
      </c>
    </row>
    <row r="545" ht="34.9" hidden="1" customHeight="1" spans="1:9">
      <c r="A545" s="457">
        <v>2080109</v>
      </c>
      <c r="B545" s="458" t="s">
        <v>511</v>
      </c>
      <c r="C545" s="240">
        <v>0</v>
      </c>
      <c r="D545" s="595">
        <v>0</v>
      </c>
      <c r="E545" s="595">
        <v>0</v>
      </c>
      <c r="F545" s="353" t="str">
        <f t="shared" si="43"/>
        <v/>
      </c>
      <c r="G545" s="351" t="str">
        <f t="shared" si="44"/>
        <v/>
      </c>
      <c r="H545" s="639" t="str">
        <f t="shared" si="45"/>
        <v>否</v>
      </c>
      <c r="I545" s="642" t="str">
        <f t="shared" si="46"/>
        <v>项</v>
      </c>
    </row>
    <row r="546" ht="34.9" hidden="1" customHeight="1" spans="1:9">
      <c r="A546" s="457">
        <v>2080110</v>
      </c>
      <c r="B546" s="458" t="s">
        <v>512</v>
      </c>
      <c r="C546" s="240">
        <v>0</v>
      </c>
      <c r="D546" s="595">
        <v>0</v>
      </c>
      <c r="E546" s="595">
        <v>0</v>
      </c>
      <c r="F546" s="353" t="str">
        <f t="shared" si="43"/>
        <v/>
      </c>
      <c r="G546" s="351" t="str">
        <f t="shared" si="44"/>
        <v/>
      </c>
      <c r="H546" s="639" t="str">
        <f t="shared" si="45"/>
        <v>否</v>
      </c>
      <c r="I546" s="642" t="str">
        <f t="shared" si="46"/>
        <v>项</v>
      </c>
    </row>
    <row r="547" ht="34.9" hidden="1" customHeight="1" spans="1:9">
      <c r="A547" s="457">
        <v>2080111</v>
      </c>
      <c r="B547" s="458" t="s">
        <v>513</v>
      </c>
      <c r="C547" s="240">
        <v>0</v>
      </c>
      <c r="D547" s="595">
        <v>0</v>
      </c>
      <c r="E547" s="595">
        <v>0</v>
      </c>
      <c r="F547" s="353" t="str">
        <f t="shared" si="43"/>
        <v/>
      </c>
      <c r="G547" s="351" t="str">
        <f t="shared" si="44"/>
        <v/>
      </c>
      <c r="H547" s="639" t="str">
        <f t="shared" si="45"/>
        <v>否</v>
      </c>
      <c r="I547" s="642" t="str">
        <f t="shared" si="46"/>
        <v>项</v>
      </c>
    </row>
    <row r="548" ht="34.9" hidden="1" customHeight="1" spans="1:9">
      <c r="A548" s="457">
        <v>2080112</v>
      </c>
      <c r="B548" s="458" t="s">
        <v>514</v>
      </c>
      <c r="C548" s="240">
        <v>0</v>
      </c>
      <c r="D548" s="595">
        <v>0</v>
      </c>
      <c r="E548" s="595">
        <v>0</v>
      </c>
      <c r="F548" s="353" t="str">
        <f t="shared" si="43"/>
        <v/>
      </c>
      <c r="G548" s="351" t="str">
        <f t="shared" si="44"/>
        <v/>
      </c>
      <c r="H548" s="639" t="str">
        <f t="shared" si="45"/>
        <v>否</v>
      </c>
      <c r="I548" s="642" t="str">
        <f t="shared" si="46"/>
        <v>项</v>
      </c>
    </row>
    <row r="549" ht="34.9" hidden="1" customHeight="1" spans="1:9">
      <c r="A549" s="457">
        <v>2080113</v>
      </c>
      <c r="B549" s="458" t="s">
        <v>515</v>
      </c>
      <c r="C549" s="240"/>
      <c r="D549" s="595">
        <v>0</v>
      </c>
      <c r="E549" s="595">
        <v>0</v>
      </c>
      <c r="F549" s="353" t="str">
        <f t="shared" si="43"/>
        <v/>
      </c>
      <c r="G549" s="351" t="str">
        <f t="shared" si="44"/>
        <v/>
      </c>
      <c r="H549" s="639" t="str">
        <f t="shared" si="45"/>
        <v>否</v>
      </c>
      <c r="I549" s="642" t="str">
        <f t="shared" si="46"/>
        <v>项</v>
      </c>
    </row>
    <row r="550" ht="34.9" hidden="1" customHeight="1" spans="1:9">
      <c r="A550" s="457">
        <v>2080114</v>
      </c>
      <c r="B550" s="458" t="s">
        <v>516</v>
      </c>
      <c r="C550" s="240"/>
      <c r="D550" s="595">
        <v>0</v>
      </c>
      <c r="E550" s="595">
        <v>0</v>
      </c>
      <c r="F550" s="353" t="str">
        <f t="shared" si="43"/>
        <v/>
      </c>
      <c r="G550" s="351" t="str">
        <f t="shared" si="44"/>
        <v/>
      </c>
      <c r="H550" s="639" t="str">
        <f t="shared" si="45"/>
        <v>否</v>
      </c>
      <c r="I550" s="642" t="str">
        <f t="shared" si="46"/>
        <v>项</v>
      </c>
    </row>
    <row r="551" ht="34.9" hidden="1" customHeight="1" spans="1:9">
      <c r="A551" s="457">
        <v>2080115</v>
      </c>
      <c r="B551" s="458" t="s">
        <v>517</v>
      </c>
      <c r="C551" s="240"/>
      <c r="D551" s="595">
        <v>0</v>
      </c>
      <c r="E551" s="595">
        <v>0</v>
      </c>
      <c r="F551" s="353" t="str">
        <f t="shared" si="43"/>
        <v/>
      </c>
      <c r="G551" s="351" t="str">
        <f t="shared" si="44"/>
        <v/>
      </c>
      <c r="H551" s="639" t="str">
        <f t="shared" si="45"/>
        <v>否</v>
      </c>
      <c r="I551" s="642" t="str">
        <f t="shared" si="46"/>
        <v>项</v>
      </c>
    </row>
    <row r="552" ht="34.9" hidden="1" customHeight="1" spans="1:9">
      <c r="A552" s="457">
        <v>2080116</v>
      </c>
      <c r="B552" s="458" t="s">
        <v>518</v>
      </c>
      <c r="C552" s="240"/>
      <c r="D552" s="595">
        <v>0</v>
      </c>
      <c r="E552" s="595">
        <v>0</v>
      </c>
      <c r="F552" s="353" t="str">
        <f t="shared" si="43"/>
        <v/>
      </c>
      <c r="G552" s="351" t="str">
        <f t="shared" si="44"/>
        <v/>
      </c>
      <c r="H552" s="639" t="str">
        <f t="shared" si="45"/>
        <v>否</v>
      </c>
      <c r="I552" s="642" t="str">
        <f t="shared" si="46"/>
        <v>项</v>
      </c>
    </row>
    <row r="553" ht="34.9" hidden="1" customHeight="1" spans="1:9">
      <c r="A553" s="457">
        <v>2080150</v>
      </c>
      <c r="B553" s="458" t="s">
        <v>519</v>
      </c>
      <c r="C553" s="240"/>
      <c r="D553" s="595">
        <v>0</v>
      </c>
      <c r="E553" s="595">
        <v>0</v>
      </c>
      <c r="F553" s="353" t="str">
        <f t="shared" si="43"/>
        <v/>
      </c>
      <c r="G553" s="351" t="str">
        <f t="shared" si="44"/>
        <v/>
      </c>
      <c r="H553" s="639" t="str">
        <f t="shared" si="45"/>
        <v>否</v>
      </c>
      <c r="I553" s="642" t="str">
        <f t="shared" si="46"/>
        <v>项</v>
      </c>
    </row>
    <row r="554" ht="34.9" customHeight="1" spans="1:9">
      <c r="A554" s="457">
        <v>2080199</v>
      </c>
      <c r="B554" s="458" t="s">
        <v>520</v>
      </c>
      <c r="C554" s="240">
        <v>201</v>
      </c>
      <c r="D554" s="595">
        <v>131</v>
      </c>
      <c r="E554" s="595">
        <v>125</v>
      </c>
      <c r="F554" s="353">
        <f t="shared" si="43"/>
        <v>-0.378</v>
      </c>
      <c r="G554" s="353">
        <f t="shared" si="44"/>
        <v>0.954</v>
      </c>
      <c r="H554" s="639" t="str">
        <f t="shared" ref="H554:H573" si="47">IF(LEN(A554)=3,"是",IF(B554&lt;&gt;"",IF(SUM(C554:E554)&lt;&gt;0,"是","否"),"是"))</f>
        <v>是</v>
      </c>
      <c r="I554" s="642" t="str">
        <f t="shared" ref="I554:I573" si="48">IF(LEN(A554)=3,"类",IF(LEN(A554)=5,"款","项"))</f>
        <v>项</v>
      </c>
    </row>
    <row r="555" ht="34.9" customHeight="1" spans="1:9">
      <c r="A555" s="457">
        <v>20802</v>
      </c>
      <c r="B555" s="458" t="s">
        <v>521</v>
      </c>
      <c r="C555" s="595">
        <f>SUM(C556:C562)</f>
        <v>967</v>
      </c>
      <c r="D555" s="595">
        <f>SUM(D556:D562)</f>
        <v>964</v>
      </c>
      <c r="E555" s="595">
        <f>SUM(E556:E562)</f>
        <v>765</v>
      </c>
      <c r="F555" s="353">
        <f t="shared" si="43"/>
        <v>-0.209</v>
      </c>
      <c r="G555" s="353">
        <f t="shared" si="44"/>
        <v>0.794</v>
      </c>
      <c r="H555" s="639" t="str">
        <f t="shared" si="47"/>
        <v>是</v>
      </c>
      <c r="I555" s="642" t="str">
        <f t="shared" si="48"/>
        <v>款</v>
      </c>
    </row>
    <row r="556" ht="34.9" customHeight="1" spans="1:9">
      <c r="A556" s="457">
        <v>2080201</v>
      </c>
      <c r="B556" s="458" t="s">
        <v>138</v>
      </c>
      <c r="C556" s="240">
        <v>359</v>
      </c>
      <c r="D556" s="595">
        <v>384</v>
      </c>
      <c r="E556" s="595">
        <v>382</v>
      </c>
      <c r="F556" s="353">
        <f t="shared" si="43"/>
        <v>0.064</v>
      </c>
      <c r="G556" s="353">
        <f t="shared" si="44"/>
        <v>0.995</v>
      </c>
      <c r="H556" s="639" t="str">
        <f t="shared" si="47"/>
        <v>是</v>
      </c>
      <c r="I556" s="642" t="str">
        <f t="shared" si="48"/>
        <v>项</v>
      </c>
    </row>
    <row r="557" ht="34.9" hidden="1" customHeight="1" spans="1:9">
      <c r="A557" s="457">
        <v>2080202</v>
      </c>
      <c r="B557" s="458" t="s">
        <v>139</v>
      </c>
      <c r="C557" s="240">
        <v>0</v>
      </c>
      <c r="D557" s="595">
        <v>0</v>
      </c>
      <c r="E557" s="595">
        <v>0</v>
      </c>
      <c r="F557" s="353" t="str">
        <f t="shared" si="43"/>
        <v/>
      </c>
      <c r="G557" s="351" t="str">
        <f t="shared" si="44"/>
        <v/>
      </c>
      <c r="H557" s="639" t="str">
        <f t="shared" si="47"/>
        <v>否</v>
      </c>
      <c r="I557" s="642" t="str">
        <f t="shared" si="48"/>
        <v>项</v>
      </c>
    </row>
    <row r="558" ht="34.9" hidden="1" customHeight="1" spans="1:9">
      <c r="A558" s="457">
        <v>2080203</v>
      </c>
      <c r="B558" s="458" t="s">
        <v>140</v>
      </c>
      <c r="C558" s="240">
        <v>0</v>
      </c>
      <c r="D558" s="595">
        <v>0</v>
      </c>
      <c r="E558" s="595">
        <v>0</v>
      </c>
      <c r="F558" s="353" t="str">
        <f t="shared" si="43"/>
        <v/>
      </c>
      <c r="G558" s="351" t="str">
        <f t="shared" si="44"/>
        <v/>
      </c>
      <c r="H558" s="639" t="str">
        <f t="shared" si="47"/>
        <v>否</v>
      </c>
      <c r="I558" s="642" t="str">
        <f t="shared" si="48"/>
        <v>项</v>
      </c>
    </row>
    <row r="559" ht="34.9" hidden="1" customHeight="1" spans="1:9">
      <c r="A559" s="457">
        <v>2080206</v>
      </c>
      <c r="B559" s="458" t="s">
        <v>522</v>
      </c>
      <c r="C559" s="240">
        <v>0</v>
      </c>
      <c r="D559" s="595">
        <v>0</v>
      </c>
      <c r="E559" s="595">
        <v>0</v>
      </c>
      <c r="F559" s="353" t="str">
        <f t="shared" si="43"/>
        <v/>
      </c>
      <c r="G559" s="351" t="str">
        <f t="shared" si="44"/>
        <v/>
      </c>
      <c r="H559" s="639" t="str">
        <f t="shared" si="47"/>
        <v>否</v>
      </c>
      <c r="I559" s="642" t="str">
        <f t="shared" si="48"/>
        <v>项</v>
      </c>
    </row>
    <row r="560" ht="34.9" hidden="1" customHeight="1" spans="1:9">
      <c r="A560" s="457">
        <v>2080207</v>
      </c>
      <c r="B560" s="458" t="s">
        <v>523</v>
      </c>
      <c r="C560" s="240">
        <v>0</v>
      </c>
      <c r="D560" s="595">
        <v>0</v>
      </c>
      <c r="E560" s="595">
        <v>0</v>
      </c>
      <c r="F560" s="353" t="str">
        <f t="shared" si="43"/>
        <v/>
      </c>
      <c r="G560" s="351" t="str">
        <f t="shared" si="44"/>
        <v/>
      </c>
      <c r="H560" s="639" t="str">
        <f t="shared" si="47"/>
        <v>否</v>
      </c>
      <c r="I560" s="642" t="str">
        <f t="shared" si="48"/>
        <v>项</v>
      </c>
    </row>
    <row r="561" ht="34.9" customHeight="1" spans="1:9">
      <c r="A561" s="457">
        <v>2080208</v>
      </c>
      <c r="B561" s="458" t="s">
        <v>524</v>
      </c>
      <c r="C561" s="240">
        <v>70</v>
      </c>
      <c r="D561" s="595">
        <v>79</v>
      </c>
      <c r="E561" s="595">
        <v>56</v>
      </c>
      <c r="F561" s="353">
        <f t="shared" si="43"/>
        <v>-0.2</v>
      </c>
      <c r="G561" s="353">
        <f t="shared" si="44"/>
        <v>0.709</v>
      </c>
      <c r="H561" s="639" t="str">
        <f t="shared" si="47"/>
        <v>是</v>
      </c>
      <c r="I561" s="642" t="str">
        <f t="shared" si="48"/>
        <v>项</v>
      </c>
    </row>
    <row r="562" ht="34.9" customHeight="1" spans="1:9">
      <c r="A562" s="457">
        <v>2080299</v>
      </c>
      <c r="B562" s="458" t="s">
        <v>525</v>
      </c>
      <c r="C562" s="240">
        <v>538</v>
      </c>
      <c r="D562" s="595">
        <v>501</v>
      </c>
      <c r="E562" s="595">
        <v>327</v>
      </c>
      <c r="F562" s="353">
        <f t="shared" si="43"/>
        <v>-0.392</v>
      </c>
      <c r="G562" s="353">
        <f t="shared" si="44"/>
        <v>0.653</v>
      </c>
      <c r="H562" s="639" t="str">
        <f t="shared" si="47"/>
        <v>是</v>
      </c>
      <c r="I562" s="642" t="str">
        <f t="shared" si="48"/>
        <v>项</v>
      </c>
    </row>
    <row r="563" ht="34.9" hidden="1" customHeight="1" spans="1:9">
      <c r="A563" s="457">
        <v>20804</v>
      </c>
      <c r="B563" s="458" t="s">
        <v>526</v>
      </c>
      <c r="C563" s="595">
        <f>C564</f>
        <v>0</v>
      </c>
      <c r="D563" s="595">
        <f>D564</f>
        <v>0</v>
      </c>
      <c r="E563" s="595">
        <f>E564</f>
        <v>0</v>
      </c>
      <c r="F563" s="353" t="str">
        <f t="shared" si="43"/>
        <v/>
      </c>
      <c r="G563" s="351" t="str">
        <f t="shared" si="44"/>
        <v/>
      </c>
      <c r="H563" s="639" t="str">
        <f t="shared" si="47"/>
        <v>否</v>
      </c>
      <c r="I563" s="642" t="str">
        <f t="shared" si="48"/>
        <v>款</v>
      </c>
    </row>
    <row r="564" ht="34.9" hidden="1" customHeight="1" spans="1:9">
      <c r="A564" s="457">
        <v>2080402</v>
      </c>
      <c r="B564" s="458" t="s">
        <v>527</v>
      </c>
      <c r="C564" s="240">
        <v>0</v>
      </c>
      <c r="D564" s="595">
        <v>0</v>
      </c>
      <c r="E564" s="595">
        <v>0</v>
      </c>
      <c r="F564" s="353" t="str">
        <f t="shared" si="43"/>
        <v/>
      </c>
      <c r="G564" s="351" t="str">
        <f t="shared" si="44"/>
        <v/>
      </c>
      <c r="H564" s="639" t="str">
        <f t="shared" si="47"/>
        <v>否</v>
      </c>
      <c r="I564" s="642" t="str">
        <f t="shared" si="48"/>
        <v>项</v>
      </c>
    </row>
    <row r="565" ht="34.9" customHeight="1" spans="1:9">
      <c r="A565" s="457">
        <v>20805</v>
      </c>
      <c r="B565" s="458" t="s">
        <v>528</v>
      </c>
      <c r="C565" s="595">
        <f>SUM(C566:C574)</f>
        <v>18017</v>
      </c>
      <c r="D565" s="595">
        <f>SUM(D566:D574)</f>
        <v>18864</v>
      </c>
      <c r="E565" s="595">
        <f>SUM(E566:E574)</f>
        <v>14749</v>
      </c>
      <c r="F565" s="353">
        <f t="shared" si="43"/>
        <v>-0.181</v>
      </c>
      <c r="G565" s="353">
        <f t="shared" si="44"/>
        <v>0.782</v>
      </c>
      <c r="H565" s="639" t="str">
        <f t="shared" si="47"/>
        <v>是</v>
      </c>
      <c r="I565" s="642" t="str">
        <f t="shared" si="48"/>
        <v>款</v>
      </c>
    </row>
    <row r="566" ht="34.9" customHeight="1" spans="1:9">
      <c r="A566" s="457">
        <v>2080501</v>
      </c>
      <c r="B566" s="458" t="s">
        <v>529</v>
      </c>
      <c r="C566" s="240">
        <v>1540</v>
      </c>
      <c r="D566" s="595">
        <v>1595</v>
      </c>
      <c r="E566" s="595">
        <v>1648</v>
      </c>
      <c r="F566" s="353">
        <f t="shared" si="43"/>
        <v>0.07</v>
      </c>
      <c r="G566" s="353">
        <f t="shared" si="44"/>
        <v>1.033</v>
      </c>
      <c r="H566" s="639" t="str">
        <f t="shared" si="47"/>
        <v>是</v>
      </c>
      <c r="I566" s="642" t="str">
        <f t="shared" si="48"/>
        <v>项</v>
      </c>
    </row>
    <row r="567" ht="34.9" customHeight="1" spans="1:9">
      <c r="A567" s="457">
        <v>2080502</v>
      </c>
      <c r="B567" s="458" t="s">
        <v>530</v>
      </c>
      <c r="C567" s="240">
        <v>4123</v>
      </c>
      <c r="D567" s="595">
        <v>4123</v>
      </c>
      <c r="E567" s="595">
        <v>4257</v>
      </c>
      <c r="F567" s="353">
        <f t="shared" si="43"/>
        <v>0.033</v>
      </c>
      <c r="G567" s="353">
        <f t="shared" si="44"/>
        <v>1.033</v>
      </c>
      <c r="H567" s="639" t="str">
        <f t="shared" si="47"/>
        <v>是</v>
      </c>
      <c r="I567" s="642" t="str">
        <f t="shared" si="48"/>
        <v>项</v>
      </c>
    </row>
    <row r="568" ht="34.9" hidden="1" customHeight="1" spans="1:9">
      <c r="A568" s="457">
        <v>2080503</v>
      </c>
      <c r="B568" s="458" t="s">
        <v>531</v>
      </c>
      <c r="C568" s="240">
        <v>0</v>
      </c>
      <c r="D568" s="595">
        <v>0</v>
      </c>
      <c r="E568" s="595">
        <v>0</v>
      </c>
      <c r="F568" s="353" t="str">
        <f t="shared" si="43"/>
        <v/>
      </c>
      <c r="G568" s="351" t="str">
        <f t="shared" si="44"/>
        <v/>
      </c>
      <c r="H568" s="639" t="str">
        <f t="shared" si="47"/>
        <v>否</v>
      </c>
      <c r="I568" s="642" t="str">
        <f t="shared" si="48"/>
        <v>项</v>
      </c>
    </row>
    <row r="569" ht="34.9" hidden="1" customHeight="1" spans="1:9">
      <c r="A569" s="457">
        <v>2080504</v>
      </c>
      <c r="B569" s="458" t="s">
        <v>532</v>
      </c>
      <c r="C569" s="240">
        <v>0</v>
      </c>
      <c r="D569" s="595"/>
      <c r="E569" s="595"/>
      <c r="F569" s="353" t="str">
        <f t="shared" si="43"/>
        <v/>
      </c>
      <c r="G569" s="351" t="str">
        <f t="shared" si="44"/>
        <v/>
      </c>
      <c r="H569" s="639" t="str">
        <f t="shared" si="47"/>
        <v>否</v>
      </c>
      <c r="I569" s="642" t="str">
        <f t="shared" si="48"/>
        <v>项</v>
      </c>
    </row>
    <row r="570" ht="34.9" customHeight="1" spans="1:9">
      <c r="A570" s="457">
        <v>2080505</v>
      </c>
      <c r="B570" s="458" t="s">
        <v>533</v>
      </c>
      <c r="C570" s="240">
        <v>10488</v>
      </c>
      <c r="D570" s="595">
        <v>11412</v>
      </c>
      <c r="E570" s="595">
        <v>6590</v>
      </c>
      <c r="F570" s="353">
        <f t="shared" si="43"/>
        <v>-0.372</v>
      </c>
      <c r="G570" s="353">
        <f t="shared" si="44"/>
        <v>0.577</v>
      </c>
      <c r="H570" s="639" t="str">
        <f t="shared" si="47"/>
        <v>是</v>
      </c>
      <c r="I570" s="642" t="str">
        <f t="shared" si="48"/>
        <v>项</v>
      </c>
    </row>
    <row r="571" ht="34.9" customHeight="1" spans="1:9">
      <c r="A571" s="457">
        <v>2080506</v>
      </c>
      <c r="B571" s="458" t="s">
        <v>534</v>
      </c>
      <c r="C571" s="240">
        <v>661</v>
      </c>
      <c r="D571" s="595">
        <v>495</v>
      </c>
      <c r="E571" s="595">
        <v>820</v>
      </c>
      <c r="F571" s="353">
        <f t="shared" si="43"/>
        <v>0.241</v>
      </c>
      <c r="G571" s="353">
        <f t="shared" si="44"/>
        <v>1.657</v>
      </c>
      <c r="H571" s="639" t="str">
        <f t="shared" si="47"/>
        <v>是</v>
      </c>
      <c r="I571" s="642" t="str">
        <f t="shared" si="48"/>
        <v>项</v>
      </c>
    </row>
    <row r="572" ht="34.9" customHeight="1" spans="1:9">
      <c r="A572" s="457">
        <v>2080507</v>
      </c>
      <c r="B572" s="458" t="s">
        <v>535</v>
      </c>
      <c r="C572" s="240">
        <v>1110</v>
      </c>
      <c r="D572" s="595">
        <v>1110</v>
      </c>
      <c r="E572" s="595">
        <v>1331</v>
      </c>
      <c r="F572" s="353">
        <f t="shared" si="43"/>
        <v>0.199</v>
      </c>
      <c r="G572" s="353">
        <f t="shared" si="44"/>
        <v>1.199</v>
      </c>
      <c r="H572" s="639" t="str">
        <f t="shared" si="47"/>
        <v>是</v>
      </c>
      <c r="I572" s="642" t="str">
        <f t="shared" si="48"/>
        <v>项</v>
      </c>
    </row>
    <row r="573" ht="34.9" hidden="1" customHeight="1" spans="1:9">
      <c r="A573" s="457">
        <v>2080508</v>
      </c>
      <c r="B573" s="458" t="s">
        <v>536</v>
      </c>
      <c r="C573" s="240"/>
      <c r="D573" s="595">
        <v>0</v>
      </c>
      <c r="E573" s="595">
        <v>0</v>
      </c>
      <c r="F573" s="353" t="str">
        <f t="shared" si="43"/>
        <v/>
      </c>
      <c r="G573" s="351" t="str">
        <f t="shared" si="44"/>
        <v/>
      </c>
      <c r="H573" s="639" t="str">
        <f t="shared" si="47"/>
        <v>否</v>
      </c>
      <c r="I573" s="642" t="str">
        <f t="shared" si="48"/>
        <v>项</v>
      </c>
    </row>
    <row r="574" ht="34.9" customHeight="1" spans="1:9">
      <c r="A574" s="457">
        <v>2080599</v>
      </c>
      <c r="B574" s="458" t="s">
        <v>537</v>
      </c>
      <c r="C574" s="240">
        <v>95</v>
      </c>
      <c r="D574" s="595">
        <v>129</v>
      </c>
      <c r="E574" s="595">
        <v>103</v>
      </c>
      <c r="F574" s="353">
        <f t="shared" si="43"/>
        <v>0.084</v>
      </c>
      <c r="G574" s="353">
        <f t="shared" si="44"/>
        <v>0.798</v>
      </c>
      <c r="H574" s="639" t="str">
        <f t="shared" ref="H574:H585" si="49">IF(LEN(A574)=3,"是",IF(B574&lt;&gt;"",IF(SUM(C574:E574)&lt;&gt;0,"是","否"),"是"))</f>
        <v>是</v>
      </c>
      <c r="I574" s="642" t="str">
        <f t="shared" ref="I574:I585" si="50">IF(LEN(A574)=3,"类",IF(LEN(A574)=5,"款","项"))</f>
        <v>项</v>
      </c>
    </row>
    <row r="575" ht="34.9" hidden="1" customHeight="1" spans="1:9">
      <c r="A575" s="457">
        <v>20806</v>
      </c>
      <c r="B575" s="458" t="s">
        <v>538</v>
      </c>
      <c r="C575" s="595">
        <f>SUM(C576:C578)</f>
        <v>0</v>
      </c>
      <c r="D575" s="595">
        <f>SUM(D576:D578)</f>
        <v>0</v>
      </c>
      <c r="E575" s="595">
        <f>SUM(E576:E578)</f>
        <v>0</v>
      </c>
      <c r="F575" s="353" t="str">
        <f t="shared" si="43"/>
        <v/>
      </c>
      <c r="G575" s="351" t="str">
        <f t="shared" si="44"/>
        <v/>
      </c>
      <c r="H575" s="639" t="str">
        <f t="shared" si="49"/>
        <v>否</v>
      </c>
      <c r="I575" s="642" t="str">
        <f t="shared" si="50"/>
        <v>款</v>
      </c>
    </row>
    <row r="576" ht="34.9" hidden="1" customHeight="1" spans="1:9">
      <c r="A576" s="457">
        <v>2080601</v>
      </c>
      <c r="B576" s="458" t="s">
        <v>539</v>
      </c>
      <c r="C576" s="240">
        <v>0</v>
      </c>
      <c r="D576" s="595">
        <v>0</v>
      </c>
      <c r="E576" s="595">
        <v>0</v>
      </c>
      <c r="F576" s="353" t="str">
        <f t="shared" si="43"/>
        <v/>
      </c>
      <c r="G576" s="351" t="str">
        <f t="shared" si="44"/>
        <v/>
      </c>
      <c r="H576" s="639" t="str">
        <f t="shared" si="49"/>
        <v>否</v>
      </c>
      <c r="I576" s="642" t="str">
        <f t="shared" si="50"/>
        <v>项</v>
      </c>
    </row>
    <row r="577" ht="34.9" hidden="1" customHeight="1" spans="1:9">
      <c r="A577" s="457">
        <v>2080602</v>
      </c>
      <c r="B577" s="458" t="s">
        <v>540</v>
      </c>
      <c r="C577" s="240">
        <v>0</v>
      </c>
      <c r="D577" s="595">
        <v>0</v>
      </c>
      <c r="E577" s="595">
        <v>0</v>
      </c>
      <c r="F577" s="353" t="str">
        <f t="shared" si="43"/>
        <v/>
      </c>
      <c r="G577" s="351" t="str">
        <f t="shared" si="44"/>
        <v/>
      </c>
      <c r="H577" s="639" t="str">
        <f t="shared" si="49"/>
        <v>否</v>
      </c>
      <c r="I577" s="642" t="str">
        <f t="shared" si="50"/>
        <v>项</v>
      </c>
    </row>
    <row r="578" ht="34.9" hidden="1" customHeight="1" spans="1:9">
      <c r="A578" s="457">
        <v>2080699</v>
      </c>
      <c r="B578" s="458" t="s">
        <v>541</v>
      </c>
      <c r="C578" s="240">
        <v>0</v>
      </c>
      <c r="D578" s="595">
        <v>0</v>
      </c>
      <c r="E578" s="595">
        <v>0</v>
      </c>
      <c r="F578" s="353" t="str">
        <f t="shared" si="43"/>
        <v/>
      </c>
      <c r="G578" s="351" t="str">
        <f t="shared" si="44"/>
        <v/>
      </c>
      <c r="H578" s="639" t="str">
        <f t="shared" si="49"/>
        <v>否</v>
      </c>
      <c r="I578" s="642" t="str">
        <f t="shared" si="50"/>
        <v>项</v>
      </c>
    </row>
    <row r="579" ht="34.9" customHeight="1" spans="1:9">
      <c r="A579" s="457">
        <v>20807</v>
      </c>
      <c r="B579" s="458" t="s">
        <v>542</v>
      </c>
      <c r="C579" s="595">
        <f>SUM(C580:C588)</f>
        <v>3069</v>
      </c>
      <c r="D579" s="595">
        <f>SUM(D580:D588)</f>
        <v>3110</v>
      </c>
      <c r="E579" s="595">
        <f>SUM(E580:E588)</f>
        <v>2359</v>
      </c>
      <c r="F579" s="353">
        <f t="shared" si="43"/>
        <v>-0.231</v>
      </c>
      <c r="G579" s="353">
        <f t="shared" si="44"/>
        <v>0.759</v>
      </c>
      <c r="H579" s="639" t="str">
        <f t="shared" si="49"/>
        <v>是</v>
      </c>
      <c r="I579" s="642" t="str">
        <f t="shared" si="50"/>
        <v>款</v>
      </c>
    </row>
    <row r="580" ht="34.9" hidden="1" customHeight="1" spans="1:9">
      <c r="A580" s="457">
        <v>2080701</v>
      </c>
      <c r="B580" s="458" t="s">
        <v>543</v>
      </c>
      <c r="C580" s="240">
        <v>0</v>
      </c>
      <c r="D580" s="595">
        <v>0</v>
      </c>
      <c r="E580" s="595">
        <v>0</v>
      </c>
      <c r="F580" s="353" t="str">
        <f t="shared" si="43"/>
        <v/>
      </c>
      <c r="G580" s="351" t="str">
        <f t="shared" si="44"/>
        <v/>
      </c>
      <c r="H580" s="639" t="str">
        <f t="shared" si="49"/>
        <v>否</v>
      </c>
      <c r="I580" s="642" t="str">
        <f t="shared" si="50"/>
        <v>项</v>
      </c>
    </row>
    <row r="581" ht="34.9" customHeight="1" spans="1:9">
      <c r="A581" s="457">
        <v>2080702</v>
      </c>
      <c r="B581" s="458" t="s">
        <v>544</v>
      </c>
      <c r="C581" s="240">
        <v>85</v>
      </c>
      <c r="D581" s="595">
        <v>85</v>
      </c>
      <c r="E581" s="595">
        <v>0</v>
      </c>
      <c r="F581" s="353">
        <f t="shared" si="43"/>
        <v>-1</v>
      </c>
      <c r="G581" s="353">
        <f t="shared" si="44"/>
        <v>0</v>
      </c>
      <c r="H581" s="639" t="str">
        <f t="shared" si="49"/>
        <v>是</v>
      </c>
      <c r="I581" s="642" t="str">
        <f t="shared" si="50"/>
        <v>项</v>
      </c>
    </row>
    <row r="582" ht="34.9" customHeight="1" spans="1:9">
      <c r="A582" s="457">
        <v>2080704</v>
      </c>
      <c r="B582" s="458" t="s">
        <v>545</v>
      </c>
      <c r="C582" s="240">
        <v>400</v>
      </c>
      <c r="D582" s="595">
        <v>400</v>
      </c>
      <c r="E582" s="595">
        <v>560</v>
      </c>
      <c r="F582" s="353">
        <f t="shared" ref="F582:F645" si="51">IF(C582&lt;&gt;0,E582/C582-1,"")</f>
        <v>0.4</v>
      </c>
      <c r="G582" s="353">
        <f t="shared" ref="G582:G645" si="52">IF(D582&lt;&gt;0,E582/D582,"")</f>
        <v>1.4</v>
      </c>
      <c r="H582" s="639" t="str">
        <f t="shared" si="49"/>
        <v>是</v>
      </c>
      <c r="I582" s="642" t="str">
        <f t="shared" si="50"/>
        <v>项</v>
      </c>
    </row>
    <row r="583" ht="34.9" customHeight="1" spans="1:9">
      <c r="A583" s="457">
        <v>2080705</v>
      </c>
      <c r="B583" s="458" t="s">
        <v>546</v>
      </c>
      <c r="C583" s="240">
        <v>1048</v>
      </c>
      <c r="D583" s="595">
        <v>1100</v>
      </c>
      <c r="E583" s="595">
        <v>1331</v>
      </c>
      <c r="F583" s="353">
        <f t="shared" si="51"/>
        <v>0.27</v>
      </c>
      <c r="G583" s="353">
        <f t="shared" si="52"/>
        <v>1.21</v>
      </c>
      <c r="H583" s="639" t="str">
        <f t="shared" si="49"/>
        <v>是</v>
      </c>
      <c r="I583" s="642" t="str">
        <f t="shared" si="50"/>
        <v>项</v>
      </c>
    </row>
    <row r="584" ht="34.9" customHeight="1" spans="1:9">
      <c r="A584" s="457">
        <v>2080709</v>
      </c>
      <c r="B584" s="458" t="s">
        <v>547</v>
      </c>
      <c r="C584" s="240">
        <v>15</v>
      </c>
      <c r="D584" s="595">
        <v>15</v>
      </c>
      <c r="E584" s="595">
        <v>0</v>
      </c>
      <c r="F584" s="353">
        <f t="shared" si="51"/>
        <v>-1</v>
      </c>
      <c r="G584" s="353">
        <f t="shared" si="52"/>
        <v>0</v>
      </c>
      <c r="H584" s="639" t="str">
        <f t="shared" si="49"/>
        <v>是</v>
      </c>
      <c r="I584" s="642" t="str">
        <f t="shared" si="50"/>
        <v>项</v>
      </c>
    </row>
    <row r="585" ht="34.9" customHeight="1" spans="1:9">
      <c r="A585" s="457">
        <v>2080711</v>
      </c>
      <c r="B585" s="458" t="s">
        <v>548</v>
      </c>
      <c r="C585" s="240">
        <v>9</v>
      </c>
      <c r="D585" s="595">
        <v>10</v>
      </c>
      <c r="E585" s="595">
        <v>8</v>
      </c>
      <c r="F585" s="353">
        <f t="shared" si="51"/>
        <v>-0.111</v>
      </c>
      <c r="G585" s="353">
        <f t="shared" si="52"/>
        <v>0.8</v>
      </c>
      <c r="H585" s="639" t="str">
        <f t="shared" si="49"/>
        <v>是</v>
      </c>
      <c r="I585" s="642" t="str">
        <f t="shared" si="50"/>
        <v>项</v>
      </c>
    </row>
    <row r="586" ht="34.9" hidden="1" customHeight="1" spans="1:9">
      <c r="A586" s="457">
        <v>2080712</v>
      </c>
      <c r="B586" s="458" t="s">
        <v>549</v>
      </c>
      <c r="C586" s="240">
        <v>0</v>
      </c>
      <c r="D586" s="595">
        <v>0</v>
      </c>
      <c r="E586" s="595">
        <v>0</v>
      </c>
      <c r="F586" s="353" t="str">
        <f t="shared" si="51"/>
        <v/>
      </c>
      <c r="G586" s="351" t="str">
        <f t="shared" si="52"/>
        <v/>
      </c>
      <c r="H586" s="639" t="str">
        <f t="shared" ref="H586:H649" si="53">IF(LEN(A586)=3,"是",IF(B586&lt;&gt;"",IF(SUM(C586:E586)&lt;&gt;0,"是","否"),"是"))</f>
        <v>否</v>
      </c>
      <c r="I586" s="642" t="str">
        <f t="shared" ref="I586:I649" si="54">IF(LEN(A586)=3,"类",IF(LEN(A586)=5,"款","项"))</f>
        <v>项</v>
      </c>
    </row>
    <row r="587" ht="34.9" customHeight="1" spans="1:9">
      <c r="A587" s="457">
        <v>2080713</v>
      </c>
      <c r="B587" s="458" t="s">
        <v>550</v>
      </c>
      <c r="C587" s="240">
        <v>51</v>
      </c>
      <c r="D587" s="595">
        <v>50</v>
      </c>
      <c r="E587" s="595">
        <v>24</v>
      </c>
      <c r="F587" s="353">
        <f t="shared" si="51"/>
        <v>-0.529</v>
      </c>
      <c r="G587" s="353">
        <f t="shared" si="52"/>
        <v>0.48</v>
      </c>
      <c r="H587" s="639" t="str">
        <f t="shared" si="53"/>
        <v>是</v>
      </c>
      <c r="I587" s="642" t="str">
        <f t="shared" si="54"/>
        <v>项</v>
      </c>
    </row>
    <row r="588" ht="34.9" customHeight="1" spans="1:9">
      <c r="A588" s="457">
        <v>2080799</v>
      </c>
      <c r="B588" s="458" t="s">
        <v>551</v>
      </c>
      <c r="C588" s="240">
        <v>1461</v>
      </c>
      <c r="D588" s="595">
        <v>1450</v>
      </c>
      <c r="E588" s="595">
        <v>436</v>
      </c>
      <c r="F588" s="353">
        <f t="shared" si="51"/>
        <v>-0.702</v>
      </c>
      <c r="G588" s="353">
        <f t="shared" si="52"/>
        <v>0.301</v>
      </c>
      <c r="H588" s="639" t="str">
        <f t="shared" si="53"/>
        <v>是</v>
      </c>
      <c r="I588" s="642" t="str">
        <f t="shared" si="54"/>
        <v>项</v>
      </c>
    </row>
    <row r="589" ht="34.9" customHeight="1" spans="1:9">
      <c r="A589" s="457">
        <v>20808</v>
      </c>
      <c r="B589" s="458" t="s">
        <v>552</v>
      </c>
      <c r="C589" s="595">
        <f>SUM(C590:C596)</f>
        <v>2853</v>
      </c>
      <c r="D589" s="595">
        <f>SUM(D590:D596)</f>
        <v>2760</v>
      </c>
      <c r="E589" s="595">
        <f>SUM(E590:E596)</f>
        <v>2329</v>
      </c>
      <c r="F589" s="353">
        <f t="shared" si="51"/>
        <v>-0.184</v>
      </c>
      <c r="G589" s="353">
        <f t="shared" si="52"/>
        <v>0.844</v>
      </c>
      <c r="H589" s="639" t="str">
        <f t="shared" si="53"/>
        <v>是</v>
      </c>
      <c r="I589" s="642" t="str">
        <f t="shared" si="54"/>
        <v>款</v>
      </c>
    </row>
    <row r="590" ht="34.9" customHeight="1" spans="1:9">
      <c r="A590" s="457">
        <v>2080801</v>
      </c>
      <c r="B590" s="458" t="s">
        <v>553</v>
      </c>
      <c r="C590" s="240">
        <v>695</v>
      </c>
      <c r="D590" s="595">
        <v>628</v>
      </c>
      <c r="E590" s="595">
        <v>647</v>
      </c>
      <c r="F590" s="353">
        <f t="shared" si="51"/>
        <v>-0.069</v>
      </c>
      <c r="G590" s="353">
        <f t="shared" si="52"/>
        <v>1.03</v>
      </c>
      <c r="H590" s="639" t="str">
        <f t="shared" si="53"/>
        <v>是</v>
      </c>
      <c r="I590" s="642" t="str">
        <f t="shared" si="54"/>
        <v>项</v>
      </c>
    </row>
    <row r="591" ht="34.9" customHeight="1" spans="1:9">
      <c r="A591" s="457">
        <v>2080802</v>
      </c>
      <c r="B591" s="458" t="s">
        <v>554</v>
      </c>
      <c r="C591" s="240">
        <v>167</v>
      </c>
      <c r="D591" s="595">
        <v>170</v>
      </c>
      <c r="E591" s="595">
        <v>150</v>
      </c>
      <c r="F591" s="353">
        <f t="shared" si="51"/>
        <v>-0.102</v>
      </c>
      <c r="G591" s="353">
        <f t="shared" si="52"/>
        <v>0.882</v>
      </c>
      <c r="H591" s="639" t="str">
        <f t="shared" si="53"/>
        <v>是</v>
      </c>
      <c r="I591" s="642" t="str">
        <f t="shared" si="54"/>
        <v>项</v>
      </c>
    </row>
    <row r="592" ht="34.9" customHeight="1" spans="1:9">
      <c r="A592" s="457">
        <v>2080803</v>
      </c>
      <c r="B592" s="458" t="s">
        <v>555</v>
      </c>
      <c r="C592" s="240">
        <v>558</v>
      </c>
      <c r="D592" s="595">
        <v>560</v>
      </c>
      <c r="E592" s="595">
        <v>467</v>
      </c>
      <c r="F592" s="353">
        <f t="shared" si="51"/>
        <v>-0.163</v>
      </c>
      <c r="G592" s="353">
        <f t="shared" si="52"/>
        <v>0.834</v>
      </c>
      <c r="H592" s="639" t="str">
        <f t="shared" si="53"/>
        <v>是</v>
      </c>
      <c r="I592" s="642" t="str">
        <f t="shared" si="54"/>
        <v>项</v>
      </c>
    </row>
    <row r="593" ht="34.9" hidden="1" customHeight="1" spans="1:9">
      <c r="A593" s="457">
        <v>2080804</v>
      </c>
      <c r="B593" s="458" t="s">
        <v>556</v>
      </c>
      <c r="C593" s="240">
        <v>0</v>
      </c>
      <c r="D593" s="595">
        <v>0</v>
      </c>
      <c r="E593" s="595">
        <v>0</v>
      </c>
      <c r="F593" s="353" t="str">
        <f t="shared" si="51"/>
        <v/>
      </c>
      <c r="G593" s="351" t="str">
        <f t="shared" si="52"/>
        <v/>
      </c>
      <c r="H593" s="639" t="str">
        <f t="shared" si="53"/>
        <v>否</v>
      </c>
      <c r="I593" s="642" t="str">
        <f t="shared" si="54"/>
        <v>项</v>
      </c>
    </row>
    <row r="594" ht="34.9" hidden="1" customHeight="1" spans="1:9">
      <c r="A594" s="457">
        <v>2080805</v>
      </c>
      <c r="B594" s="458" t="s">
        <v>557</v>
      </c>
      <c r="C594" s="240">
        <v>0</v>
      </c>
      <c r="D594" s="595">
        <v>0</v>
      </c>
      <c r="E594" s="595">
        <v>0</v>
      </c>
      <c r="F594" s="353" t="str">
        <f t="shared" si="51"/>
        <v/>
      </c>
      <c r="G594" s="351" t="str">
        <f t="shared" si="52"/>
        <v/>
      </c>
      <c r="H594" s="639" t="str">
        <f t="shared" si="53"/>
        <v>否</v>
      </c>
      <c r="I594" s="642" t="str">
        <f t="shared" si="54"/>
        <v>项</v>
      </c>
    </row>
    <row r="595" ht="34.9" hidden="1" customHeight="1" spans="1:9">
      <c r="A595" s="652">
        <v>2080806</v>
      </c>
      <c r="B595" s="458" t="s">
        <v>558</v>
      </c>
      <c r="C595" s="240">
        <v>0</v>
      </c>
      <c r="D595" s="595">
        <v>0</v>
      </c>
      <c r="E595" s="595">
        <v>0</v>
      </c>
      <c r="F595" s="353" t="str">
        <f t="shared" si="51"/>
        <v/>
      </c>
      <c r="G595" s="351" t="str">
        <f t="shared" si="52"/>
        <v/>
      </c>
      <c r="H595" s="639" t="str">
        <f t="shared" si="53"/>
        <v>否</v>
      </c>
      <c r="I595" s="642" t="str">
        <f t="shared" si="54"/>
        <v>项</v>
      </c>
    </row>
    <row r="596" ht="34.9" customHeight="1" spans="1:9">
      <c r="A596" s="653">
        <v>2080899</v>
      </c>
      <c r="B596" s="458" t="s">
        <v>559</v>
      </c>
      <c r="C596" s="240">
        <v>1433</v>
      </c>
      <c r="D596" s="595">
        <v>1402</v>
      </c>
      <c r="E596" s="595">
        <v>1065</v>
      </c>
      <c r="F596" s="353">
        <f t="shared" si="51"/>
        <v>-0.257</v>
      </c>
      <c r="G596" s="353">
        <f t="shared" si="52"/>
        <v>0.76</v>
      </c>
      <c r="H596" s="639" t="str">
        <f t="shared" si="53"/>
        <v>是</v>
      </c>
      <c r="I596" s="642" t="str">
        <f t="shared" si="54"/>
        <v>项</v>
      </c>
    </row>
    <row r="597" ht="34.9" customHeight="1" spans="1:9">
      <c r="A597" s="654">
        <v>20809</v>
      </c>
      <c r="B597" s="655" t="s">
        <v>560</v>
      </c>
      <c r="C597" s="595">
        <f>SUM(C598:C603)</f>
        <v>312</v>
      </c>
      <c r="D597" s="595">
        <f>SUM(D598:D603)</f>
        <v>312</v>
      </c>
      <c r="E597" s="595">
        <f>SUM(E598:E603)</f>
        <v>113</v>
      </c>
      <c r="F597" s="353">
        <f t="shared" si="51"/>
        <v>-0.638</v>
      </c>
      <c r="G597" s="353">
        <f t="shared" si="52"/>
        <v>0.362</v>
      </c>
      <c r="H597" s="639" t="str">
        <f t="shared" si="53"/>
        <v>是</v>
      </c>
      <c r="I597" s="642" t="str">
        <f t="shared" si="54"/>
        <v>款</v>
      </c>
    </row>
    <row r="598" ht="34.9" customHeight="1" spans="1:9">
      <c r="A598" s="457">
        <v>2080901</v>
      </c>
      <c r="B598" s="655" t="s">
        <v>561</v>
      </c>
      <c r="C598" s="240">
        <v>52</v>
      </c>
      <c r="D598" s="595">
        <v>50</v>
      </c>
      <c r="E598" s="595">
        <v>31</v>
      </c>
      <c r="F598" s="353">
        <f t="shared" si="51"/>
        <v>-0.404</v>
      </c>
      <c r="G598" s="353">
        <f t="shared" si="52"/>
        <v>0.62</v>
      </c>
      <c r="H598" s="639" t="str">
        <f t="shared" si="53"/>
        <v>是</v>
      </c>
      <c r="I598" s="642" t="str">
        <f t="shared" si="54"/>
        <v>项</v>
      </c>
    </row>
    <row r="599" s="488" customFormat="1" ht="34.9" customHeight="1" spans="1:9">
      <c r="A599" s="457">
        <v>2080902</v>
      </c>
      <c r="B599" s="655" t="s">
        <v>562</v>
      </c>
      <c r="C599" s="240">
        <v>138</v>
      </c>
      <c r="D599" s="595">
        <v>140</v>
      </c>
      <c r="E599" s="595">
        <v>78</v>
      </c>
      <c r="F599" s="353">
        <f t="shared" si="51"/>
        <v>-0.435</v>
      </c>
      <c r="G599" s="353">
        <f t="shared" si="52"/>
        <v>0.557</v>
      </c>
      <c r="H599" s="639" t="str">
        <f t="shared" si="53"/>
        <v>是</v>
      </c>
      <c r="I599" s="642" t="str">
        <f t="shared" si="54"/>
        <v>项</v>
      </c>
    </row>
    <row r="600" ht="34.9" hidden="1" customHeight="1" spans="1:9">
      <c r="A600" s="457">
        <v>2080903</v>
      </c>
      <c r="B600" s="655" t="s">
        <v>563</v>
      </c>
      <c r="C600" s="240">
        <v>0</v>
      </c>
      <c r="D600" s="595">
        <v>0</v>
      </c>
      <c r="E600" s="595">
        <v>0</v>
      </c>
      <c r="F600" s="353" t="str">
        <f t="shared" si="51"/>
        <v/>
      </c>
      <c r="G600" s="351" t="str">
        <f t="shared" si="52"/>
        <v/>
      </c>
      <c r="H600" s="639" t="str">
        <f t="shared" si="53"/>
        <v>否</v>
      </c>
      <c r="I600" s="642" t="str">
        <f t="shared" si="54"/>
        <v>项</v>
      </c>
    </row>
    <row r="601" ht="34.9" customHeight="1" spans="1:9">
      <c r="A601" s="457">
        <v>2080904</v>
      </c>
      <c r="B601" s="655" t="s">
        <v>564</v>
      </c>
      <c r="C601" s="240">
        <v>16</v>
      </c>
      <c r="D601" s="595">
        <v>16</v>
      </c>
      <c r="E601" s="595">
        <v>0</v>
      </c>
      <c r="F601" s="353">
        <f t="shared" si="51"/>
        <v>-1</v>
      </c>
      <c r="G601" s="353">
        <f t="shared" si="52"/>
        <v>0</v>
      </c>
      <c r="H601" s="639" t="str">
        <f t="shared" si="53"/>
        <v>是</v>
      </c>
      <c r="I601" s="642" t="str">
        <f t="shared" si="54"/>
        <v>项</v>
      </c>
    </row>
    <row r="602" ht="34.9" customHeight="1" spans="1:9">
      <c r="A602" s="457">
        <v>2080905</v>
      </c>
      <c r="B602" s="655" t="s">
        <v>565</v>
      </c>
      <c r="C602" s="240">
        <v>1</v>
      </c>
      <c r="D602" s="595">
        <v>1</v>
      </c>
      <c r="E602" s="595">
        <v>4</v>
      </c>
      <c r="F602" s="353">
        <f t="shared" si="51"/>
        <v>3</v>
      </c>
      <c r="G602" s="353">
        <f t="shared" si="52"/>
        <v>4</v>
      </c>
      <c r="H602" s="639" t="str">
        <f t="shared" si="53"/>
        <v>是</v>
      </c>
      <c r="I602" s="642" t="str">
        <f t="shared" si="54"/>
        <v>项</v>
      </c>
    </row>
    <row r="603" ht="34.9" customHeight="1" spans="1:9">
      <c r="A603" s="457">
        <v>2080999</v>
      </c>
      <c r="B603" s="655" t="s">
        <v>566</v>
      </c>
      <c r="C603" s="240">
        <v>105</v>
      </c>
      <c r="D603" s="595">
        <v>105</v>
      </c>
      <c r="E603" s="595">
        <v>0</v>
      </c>
      <c r="F603" s="353">
        <f t="shared" si="51"/>
        <v>-1</v>
      </c>
      <c r="G603" s="353">
        <f t="shared" si="52"/>
        <v>0</v>
      </c>
      <c r="H603" s="639" t="str">
        <f t="shared" si="53"/>
        <v>是</v>
      </c>
      <c r="I603" s="642" t="str">
        <f t="shared" si="54"/>
        <v>项</v>
      </c>
    </row>
    <row r="604" ht="34.9" customHeight="1" spans="1:9">
      <c r="A604" s="457">
        <v>20810</v>
      </c>
      <c r="B604" s="655" t="s">
        <v>567</v>
      </c>
      <c r="C604" s="595">
        <f>SUM(C605:C611)</f>
        <v>423</v>
      </c>
      <c r="D604" s="595">
        <f>SUM(D605:D611)</f>
        <v>448</v>
      </c>
      <c r="E604" s="595">
        <f>SUM(E605:E611)</f>
        <v>644</v>
      </c>
      <c r="F604" s="353">
        <f t="shared" si="51"/>
        <v>0.522</v>
      </c>
      <c r="G604" s="353">
        <f t="shared" si="52"/>
        <v>1.438</v>
      </c>
      <c r="H604" s="639" t="str">
        <f t="shared" si="53"/>
        <v>是</v>
      </c>
      <c r="I604" s="642" t="str">
        <f t="shared" si="54"/>
        <v>款</v>
      </c>
    </row>
    <row r="605" ht="34.9" customHeight="1" spans="1:9">
      <c r="A605" s="457">
        <v>2081001</v>
      </c>
      <c r="B605" s="655" t="s">
        <v>568</v>
      </c>
      <c r="C605" s="240">
        <v>149</v>
      </c>
      <c r="D605" s="595">
        <v>116</v>
      </c>
      <c r="E605" s="595">
        <v>132</v>
      </c>
      <c r="F605" s="353">
        <f t="shared" si="51"/>
        <v>-0.114</v>
      </c>
      <c r="G605" s="353">
        <f t="shared" si="52"/>
        <v>1.138</v>
      </c>
      <c r="H605" s="639" t="str">
        <f t="shared" si="53"/>
        <v>是</v>
      </c>
      <c r="I605" s="642" t="str">
        <f t="shared" si="54"/>
        <v>项</v>
      </c>
    </row>
    <row r="606" ht="34.9" customHeight="1" spans="1:9">
      <c r="A606" s="457">
        <v>2081002</v>
      </c>
      <c r="B606" s="655" t="s">
        <v>569</v>
      </c>
      <c r="C606" s="240">
        <v>132</v>
      </c>
      <c r="D606" s="595">
        <v>332</v>
      </c>
      <c r="E606" s="595">
        <v>451</v>
      </c>
      <c r="F606" s="353">
        <f t="shared" si="51"/>
        <v>2.417</v>
      </c>
      <c r="G606" s="353">
        <f t="shared" si="52"/>
        <v>1.358</v>
      </c>
      <c r="H606" s="639" t="str">
        <f t="shared" si="53"/>
        <v>是</v>
      </c>
      <c r="I606" s="642" t="str">
        <f t="shared" si="54"/>
        <v>项</v>
      </c>
    </row>
    <row r="607" s="488" customFormat="1" ht="34.9" hidden="1" customHeight="1" spans="1:9">
      <c r="A607" s="457">
        <v>2081003</v>
      </c>
      <c r="B607" s="655" t="s">
        <v>570</v>
      </c>
      <c r="C607" s="240">
        <v>0</v>
      </c>
      <c r="D607" s="595">
        <v>0</v>
      </c>
      <c r="E607" s="595">
        <v>0</v>
      </c>
      <c r="F607" s="353" t="str">
        <f t="shared" si="51"/>
        <v/>
      </c>
      <c r="G607" s="351" t="str">
        <f t="shared" si="52"/>
        <v/>
      </c>
      <c r="H607" s="639" t="str">
        <f t="shared" si="53"/>
        <v>否</v>
      </c>
      <c r="I607" s="642" t="str">
        <f t="shared" si="54"/>
        <v>项</v>
      </c>
    </row>
    <row r="608" ht="34.9" customHeight="1" spans="1:9">
      <c r="A608" s="457">
        <v>2081004</v>
      </c>
      <c r="B608" s="655" t="s">
        <v>571</v>
      </c>
      <c r="C608" s="240">
        <v>142</v>
      </c>
      <c r="D608" s="595">
        <v>0</v>
      </c>
      <c r="E608" s="595">
        <v>61</v>
      </c>
      <c r="F608" s="353">
        <f t="shared" si="51"/>
        <v>-0.57</v>
      </c>
      <c r="G608" s="353" t="str">
        <f t="shared" si="52"/>
        <v/>
      </c>
      <c r="H608" s="639" t="str">
        <f t="shared" si="53"/>
        <v>是</v>
      </c>
      <c r="I608" s="642" t="str">
        <f t="shared" si="54"/>
        <v>项</v>
      </c>
    </row>
    <row r="609" ht="34.9" hidden="1" customHeight="1" spans="1:9">
      <c r="A609" s="457">
        <v>2081005</v>
      </c>
      <c r="B609" s="655" t="s">
        <v>572</v>
      </c>
      <c r="C609" s="240">
        <v>0</v>
      </c>
      <c r="D609" s="595">
        <v>0</v>
      </c>
      <c r="E609" s="595">
        <v>0</v>
      </c>
      <c r="F609" s="353" t="str">
        <f t="shared" si="51"/>
        <v/>
      </c>
      <c r="G609" s="351" t="str">
        <f t="shared" si="52"/>
        <v/>
      </c>
      <c r="H609" s="639" t="str">
        <f t="shared" si="53"/>
        <v>否</v>
      </c>
      <c r="I609" s="642" t="str">
        <f t="shared" si="54"/>
        <v>项</v>
      </c>
    </row>
    <row r="610" ht="34.9" hidden="1" customHeight="1" spans="1:9">
      <c r="A610" s="457">
        <v>2081006</v>
      </c>
      <c r="B610" s="655" t="s">
        <v>573</v>
      </c>
      <c r="C610" s="240">
        <v>0</v>
      </c>
      <c r="D610" s="595">
        <v>0</v>
      </c>
      <c r="E610" s="595">
        <v>0</v>
      </c>
      <c r="F610" s="353" t="str">
        <f t="shared" si="51"/>
        <v/>
      </c>
      <c r="G610" s="351" t="str">
        <f t="shared" si="52"/>
        <v/>
      </c>
      <c r="H610" s="639" t="str">
        <f t="shared" si="53"/>
        <v>否</v>
      </c>
      <c r="I610" s="642" t="str">
        <f t="shared" si="54"/>
        <v>项</v>
      </c>
    </row>
    <row r="611" ht="34.9" hidden="1" customHeight="1" spans="1:9">
      <c r="A611" s="457">
        <v>2081099</v>
      </c>
      <c r="B611" s="655" t="s">
        <v>574</v>
      </c>
      <c r="C611" s="240">
        <v>0</v>
      </c>
      <c r="D611" s="595">
        <v>0</v>
      </c>
      <c r="E611" s="595">
        <v>0</v>
      </c>
      <c r="F611" s="353" t="str">
        <f t="shared" si="51"/>
        <v/>
      </c>
      <c r="G611" s="351" t="str">
        <f t="shared" si="52"/>
        <v/>
      </c>
      <c r="H611" s="639" t="str">
        <f t="shared" si="53"/>
        <v>否</v>
      </c>
      <c r="I611" s="642" t="str">
        <f t="shared" si="54"/>
        <v>项</v>
      </c>
    </row>
    <row r="612" ht="34.9" customHeight="1" spans="1:9">
      <c r="A612" s="457">
        <v>20811</v>
      </c>
      <c r="B612" s="655" t="s">
        <v>575</v>
      </c>
      <c r="C612" s="595">
        <f>SUM(C613:C620)</f>
        <v>699</v>
      </c>
      <c r="D612" s="595">
        <f>SUM(D613:D620)</f>
        <v>1163</v>
      </c>
      <c r="E612" s="595">
        <f>SUM(E613:E620)</f>
        <v>824</v>
      </c>
      <c r="F612" s="353">
        <f t="shared" si="51"/>
        <v>0.179</v>
      </c>
      <c r="G612" s="353">
        <f t="shared" si="52"/>
        <v>0.709</v>
      </c>
      <c r="H612" s="639" t="str">
        <f t="shared" si="53"/>
        <v>是</v>
      </c>
      <c r="I612" s="642" t="str">
        <f t="shared" si="54"/>
        <v>款</v>
      </c>
    </row>
    <row r="613" ht="34.9" customHeight="1" spans="1:9">
      <c r="A613" s="457">
        <v>2081101</v>
      </c>
      <c r="B613" s="655" t="s">
        <v>138</v>
      </c>
      <c r="C613" s="240">
        <v>140</v>
      </c>
      <c r="D613" s="595">
        <v>148</v>
      </c>
      <c r="E613" s="595">
        <v>149</v>
      </c>
      <c r="F613" s="353">
        <f t="shared" si="51"/>
        <v>0.064</v>
      </c>
      <c r="G613" s="353">
        <f t="shared" si="52"/>
        <v>1.007</v>
      </c>
      <c r="H613" s="639" t="str">
        <f t="shared" si="53"/>
        <v>是</v>
      </c>
      <c r="I613" s="642" t="str">
        <f t="shared" si="54"/>
        <v>项</v>
      </c>
    </row>
    <row r="614" ht="34.9" hidden="1" customHeight="1" spans="1:9">
      <c r="A614" s="457">
        <v>2081102</v>
      </c>
      <c r="B614" s="655" t="s">
        <v>139</v>
      </c>
      <c r="C614" s="240">
        <v>0</v>
      </c>
      <c r="D614" s="595">
        <v>0</v>
      </c>
      <c r="E614" s="595">
        <v>0</v>
      </c>
      <c r="F614" s="353" t="str">
        <f t="shared" si="51"/>
        <v/>
      </c>
      <c r="G614" s="351" t="str">
        <f t="shared" si="52"/>
        <v/>
      </c>
      <c r="H614" s="639" t="str">
        <f t="shared" si="53"/>
        <v>否</v>
      </c>
      <c r="I614" s="642" t="str">
        <f t="shared" si="54"/>
        <v>项</v>
      </c>
    </row>
    <row r="615" ht="34.9" hidden="1" customHeight="1" spans="1:9">
      <c r="A615" s="457">
        <v>2081103</v>
      </c>
      <c r="B615" s="655" t="s">
        <v>140</v>
      </c>
      <c r="C615" s="240">
        <v>0</v>
      </c>
      <c r="D615" s="595">
        <v>0</v>
      </c>
      <c r="E615" s="595">
        <v>0</v>
      </c>
      <c r="F615" s="353" t="str">
        <f t="shared" si="51"/>
        <v/>
      </c>
      <c r="G615" s="351" t="str">
        <f t="shared" si="52"/>
        <v/>
      </c>
      <c r="H615" s="639" t="str">
        <f t="shared" si="53"/>
        <v>否</v>
      </c>
      <c r="I615" s="642" t="str">
        <f t="shared" si="54"/>
        <v>项</v>
      </c>
    </row>
    <row r="616" ht="34.9" customHeight="1" spans="1:9">
      <c r="A616" s="457">
        <v>2081104</v>
      </c>
      <c r="B616" s="458" t="s">
        <v>576</v>
      </c>
      <c r="C616" s="240">
        <v>26</v>
      </c>
      <c r="D616" s="595">
        <v>20</v>
      </c>
      <c r="E616" s="595">
        <v>18</v>
      </c>
      <c r="F616" s="353">
        <f t="shared" si="51"/>
        <v>-0.308</v>
      </c>
      <c r="G616" s="353">
        <f t="shared" si="52"/>
        <v>0.9</v>
      </c>
      <c r="H616" s="639" t="str">
        <f t="shared" si="53"/>
        <v>是</v>
      </c>
      <c r="I616" s="642" t="str">
        <f t="shared" si="54"/>
        <v>项</v>
      </c>
    </row>
    <row r="617" ht="34.9" customHeight="1" spans="1:9">
      <c r="A617" s="457">
        <v>2081105</v>
      </c>
      <c r="B617" s="458" t="s">
        <v>577</v>
      </c>
      <c r="C617" s="240">
        <v>70</v>
      </c>
      <c r="D617" s="595">
        <v>175</v>
      </c>
      <c r="E617" s="595">
        <v>75</v>
      </c>
      <c r="F617" s="353">
        <f t="shared" si="51"/>
        <v>0.071</v>
      </c>
      <c r="G617" s="353">
        <f t="shared" si="52"/>
        <v>0.429</v>
      </c>
      <c r="H617" s="639" t="str">
        <f t="shared" si="53"/>
        <v>是</v>
      </c>
      <c r="I617" s="642" t="str">
        <f t="shared" si="54"/>
        <v>项</v>
      </c>
    </row>
    <row r="618" ht="34.9" hidden="1" customHeight="1" spans="1:9">
      <c r="A618" s="457">
        <v>2081106</v>
      </c>
      <c r="B618" s="458" t="s">
        <v>578</v>
      </c>
      <c r="C618" s="240">
        <v>0</v>
      </c>
      <c r="D618" s="595">
        <v>0</v>
      </c>
      <c r="E618" s="595">
        <v>0</v>
      </c>
      <c r="F618" s="353" t="str">
        <f t="shared" si="51"/>
        <v/>
      </c>
      <c r="G618" s="351" t="str">
        <f t="shared" si="52"/>
        <v/>
      </c>
      <c r="H618" s="639" t="str">
        <f t="shared" si="53"/>
        <v>否</v>
      </c>
      <c r="I618" s="642" t="str">
        <f t="shared" si="54"/>
        <v>项</v>
      </c>
    </row>
    <row r="619" ht="34.9" customHeight="1" spans="1:9">
      <c r="A619" s="457">
        <v>2081107</v>
      </c>
      <c r="B619" s="458" t="s">
        <v>579</v>
      </c>
      <c r="C619" s="240">
        <v>453</v>
      </c>
      <c r="D619" s="595">
        <v>810</v>
      </c>
      <c r="E619" s="595">
        <v>582</v>
      </c>
      <c r="F619" s="353">
        <f t="shared" si="51"/>
        <v>0.285</v>
      </c>
      <c r="G619" s="353">
        <f t="shared" si="52"/>
        <v>0.719</v>
      </c>
      <c r="H619" s="639" t="str">
        <f t="shared" si="53"/>
        <v>是</v>
      </c>
      <c r="I619" s="642" t="str">
        <f t="shared" si="54"/>
        <v>项</v>
      </c>
    </row>
    <row r="620" ht="34.9" customHeight="1" spans="1:9">
      <c r="A620" s="457">
        <v>2081199</v>
      </c>
      <c r="B620" s="458" t="s">
        <v>580</v>
      </c>
      <c r="C620" s="240">
        <v>10</v>
      </c>
      <c r="D620" s="595">
        <v>10</v>
      </c>
      <c r="E620" s="595">
        <v>0</v>
      </c>
      <c r="F620" s="353">
        <f t="shared" si="51"/>
        <v>-1</v>
      </c>
      <c r="G620" s="353">
        <f t="shared" si="52"/>
        <v>0</v>
      </c>
      <c r="H620" s="639" t="str">
        <f t="shared" si="53"/>
        <v>是</v>
      </c>
      <c r="I620" s="642" t="str">
        <f t="shared" si="54"/>
        <v>项</v>
      </c>
    </row>
    <row r="621" ht="34.9" customHeight="1" spans="1:9">
      <c r="A621" s="457">
        <v>20816</v>
      </c>
      <c r="B621" s="458" t="s">
        <v>581</v>
      </c>
      <c r="C621" s="595">
        <f>SUM(C622:C625)</f>
        <v>24</v>
      </c>
      <c r="D621" s="595">
        <f>SUM(D622:D625)</f>
        <v>28</v>
      </c>
      <c r="E621" s="595">
        <f>SUM(E622:E625)</f>
        <v>34</v>
      </c>
      <c r="F621" s="353">
        <f t="shared" si="51"/>
        <v>0.417</v>
      </c>
      <c r="G621" s="353">
        <f t="shared" si="52"/>
        <v>1.214</v>
      </c>
      <c r="H621" s="639" t="str">
        <f t="shared" si="53"/>
        <v>是</v>
      </c>
      <c r="I621" s="642" t="str">
        <f t="shared" si="54"/>
        <v>款</v>
      </c>
    </row>
    <row r="622" ht="34.9" customHeight="1" spans="1:9">
      <c r="A622" s="457">
        <v>2081601</v>
      </c>
      <c r="B622" s="458" t="s">
        <v>138</v>
      </c>
      <c r="C622" s="240">
        <v>22</v>
      </c>
      <c r="D622" s="595">
        <v>0</v>
      </c>
      <c r="E622" s="595">
        <v>0</v>
      </c>
      <c r="F622" s="353">
        <f t="shared" si="51"/>
        <v>-1</v>
      </c>
      <c r="G622" s="353" t="str">
        <f t="shared" si="52"/>
        <v/>
      </c>
      <c r="H622" s="639" t="str">
        <f t="shared" si="53"/>
        <v>是</v>
      </c>
      <c r="I622" s="642" t="str">
        <f t="shared" si="54"/>
        <v>项</v>
      </c>
    </row>
    <row r="623" ht="34.9" hidden="1" customHeight="1" spans="1:9">
      <c r="A623" s="457">
        <v>2081602</v>
      </c>
      <c r="B623" s="458" t="s">
        <v>139</v>
      </c>
      <c r="C623" s="240">
        <v>0</v>
      </c>
      <c r="D623" s="595">
        <v>0</v>
      </c>
      <c r="E623" s="595">
        <v>0</v>
      </c>
      <c r="F623" s="353" t="str">
        <f t="shared" si="51"/>
        <v/>
      </c>
      <c r="G623" s="351" t="str">
        <f t="shared" si="52"/>
        <v/>
      </c>
      <c r="H623" s="639" t="str">
        <f t="shared" si="53"/>
        <v>否</v>
      </c>
      <c r="I623" s="642" t="str">
        <f t="shared" si="54"/>
        <v>项</v>
      </c>
    </row>
    <row r="624" ht="34.9" hidden="1" customHeight="1" spans="1:9">
      <c r="A624" s="457">
        <v>2081603</v>
      </c>
      <c r="B624" s="458" t="s">
        <v>140</v>
      </c>
      <c r="C624" s="240">
        <v>0</v>
      </c>
      <c r="D624" s="595">
        <v>0</v>
      </c>
      <c r="E624" s="595">
        <v>0</v>
      </c>
      <c r="F624" s="353" t="str">
        <f t="shared" si="51"/>
        <v/>
      </c>
      <c r="G624" s="351" t="str">
        <f t="shared" si="52"/>
        <v/>
      </c>
      <c r="H624" s="639" t="str">
        <f t="shared" si="53"/>
        <v>否</v>
      </c>
      <c r="I624" s="642" t="str">
        <f t="shared" si="54"/>
        <v>项</v>
      </c>
    </row>
    <row r="625" ht="34.9" customHeight="1" spans="1:9">
      <c r="A625" s="457">
        <v>2081699</v>
      </c>
      <c r="B625" s="458" t="s">
        <v>582</v>
      </c>
      <c r="C625" s="240">
        <v>2</v>
      </c>
      <c r="D625" s="595">
        <v>28</v>
      </c>
      <c r="E625" s="595">
        <v>34</v>
      </c>
      <c r="F625" s="353">
        <f t="shared" si="51"/>
        <v>16</v>
      </c>
      <c r="G625" s="353">
        <f t="shared" si="52"/>
        <v>1.214</v>
      </c>
      <c r="H625" s="639" t="str">
        <f t="shared" si="53"/>
        <v>是</v>
      </c>
      <c r="I625" s="642" t="str">
        <f t="shared" si="54"/>
        <v>项</v>
      </c>
    </row>
    <row r="626" ht="34.9" customHeight="1" spans="1:9">
      <c r="A626" s="457">
        <v>20819</v>
      </c>
      <c r="B626" s="458" t="s">
        <v>583</v>
      </c>
      <c r="C626" s="595">
        <f>C627+C628</f>
        <v>9530</v>
      </c>
      <c r="D626" s="595">
        <f>D627+D628</f>
        <v>9584</v>
      </c>
      <c r="E626" s="595">
        <f>E627+E628</f>
        <v>8657</v>
      </c>
      <c r="F626" s="353">
        <f t="shared" si="51"/>
        <v>-0.092</v>
      </c>
      <c r="G626" s="353">
        <f t="shared" si="52"/>
        <v>0.903</v>
      </c>
      <c r="H626" s="639" t="str">
        <f t="shared" si="53"/>
        <v>是</v>
      </c>
      <c r="I626" s="642" t="str">
        <f t="shared" si="54"/>
        <v>款</v>
      </c>
    </row>
    <row r="627" ht="34.9" customHeight="1" spans="1:9">
      <c r="A627" s="457">
        <v>2081901</v>
      </c>
      <c r="B627" s="458" t="s">
        <v>584</v>
      </c>
      <c r="C627" s="240">
        <v>2124</v>
      </c>
      <c r="D627" s="595">
        <v>2179</v>
      </c>
      <c r="E627" s="595">
        <v>1851</v>
      </c>
      <c r="F627" s="353">
        <f t="shared" si="51"/>
        <v>-0.129</v>
      </c>
      <c r="G627" s="353">
        <f t="shared" si="52"/>
        <v>0.849</v>
      </c>
      <c r="H627" s="639" t="str">
        <f t="shared" si="53"/>
        <v>是</v>
      </c>
      <c r="I627" s="642" t="str">
        <f t="shared" si="54"/>
        <v>项</v>
      </c>
    </row>
    <row r="628" ht="34.9" customHeight="1" spans="1:9">
      <c r="A628" s="457">
        <v>2081902</v>
      </c>
      <c r="B628" s="458" t="s">
        <v>585</v>
      </c>
      <c r="C628" s="240">
        <v>7406</v>
      </c>
      <c r="D628" s="595">
        <v>7405</v>
      </c>
      <c r="E628" s="595">
        <v>6806</v>
      </c>
      <c r="F628" s="353">
        <f t="shared" si="51"/>
        <v>-0.081</v>
      </c>
      <c r="G628" s="353">
        <f t="shared" si="52"/>
        <v>0.919</v>
      </c>
      <c r="H628" s="639" t="str">
        <f t="shared" si="53"/>
        <v>是</v>
      </c>
      <c r="I628" s="642" t="str">
        <f t="shared" si="54"/>
        <v>项</v>
      </c>
    </row>
    <row r="629" ht="34.9" customHeight="1" spans="1:9">
      <c r="A629" s="457">
        <v>20820</v>
      </c>
      <c r="B629" s="458" t="s">
        <v>586</v>
      </c>
      <c r="C629" s="595">
        <f>C630+C631</f>
        <v>275</v>
      </c>
      <c r="D629" s="595">
        <f>D630+D631</f>
        <v>204</v>
      </c>
      <c r="E629" s="595">
        <f>E630+E631</f>
        <v>225</v>
      </c>
      <c r="F629" s="353">
        <f t="shared" si="51"/>
        <v>-0.182</v>
      </c>
      <c r="G629" s="353">
        <f t="shared" si="52"/>
        <v>1.103</v>
      </c>
      <c r="H629" s="639" t="str">
        <f t="shared" si="53"/>
        <v>是</v>
      </c>
      <c r="I629" s="642" t="str">
        <f t="shared" si="54"/>
        <v>款</v>
      </c>
    </row>
    <row r="630" ht="34.9" customHeight="1" spans="1:9">
      <c r="A630" s="457">
        <v>2082001</v>
      </c>
      <c r="B630" s="458" t="s">
        <v>587</v>
      </c>
      <c r="C630" s="240">
        <v>270</v>
      </c>
      <c r="D630" s="595">
        <v>202</v>
      </c>
      <c r="E630" s="595">
        <v>222</v>
      </c>
      <c r="F630" s="353">
        <f t="shared" si="51"/>
        <v>-0.178</v>
      </c>
      <c r="G630" s="353">
        <f t="shared" si="52"/>
        <v>1.099</v>
      </c>
      <c r="H630" s="639" t="str">
        <f t="shared" si="53"/>
        <v>是</v>
      </c>
      <c r="I630" s="642" t="str">
        <f t="shared" si="54"/>
        <v>项</v>
      </c>
    </row>
    <row r="631" ht="34.9" customHeight="1" spans="1:9">
      <c r="A631" s="457">
        <v>2082002</v>
      </c>
      <c r="B631" s="458" t="s">
        <v>588</v>
      </c>
      <c r="C631" s="240">
        <v>5</v>
      </c>
      <c r="D631" s="595">
        <v>2</v>
      </c>
      <c r="E631" s="595">
        <v>3</v>
      </c>
      <c r="F631" s="353">
        <f t="shared" si="51"/>
        <v>-0.4</v>
      </c>
      <c r="G631" s="353">
        <f t="shared" si="52"/>
        <v>1.5</v>
      </c>
      <c r="H631" s="639" t="str">
        <f t="shared" si="53"/>
        <v>是</v>
      </c>
      <c r="I631" s="642" t="str">
        <f t="shared" si="54"/>
        <v>项</v>
      </c>
    </row>
    <row r="632" ht="34.9" customHeight="1" spans="1:9">
      <c r="A632" s="457">
        <v>20821</v>
      </c>
      <c r="B632" s="458" t="s">
        <v>589</v>
      </c>
      <c r="C632" s="595">
        <f>C633+C634</f>
        <v>1016</v>
      </c>
      <c r="D632" s="595">
        <f>D633+D634</f>
        <v>1198</v>
      </c>
      <c r="E632" s="595">
        <f>E633+E634</f>
        <v>1259</v>
      </c>
      <c r="F632" s="353">
        <f t="shared" si="51"/>
        <v>0.239</v>
      </c>
      <c r="G632" s="353">
        <f t="shared" si="52"/>
        <v>1.051</v>
      </c>
      <c r="H632" s="639" t="str">
        <f t="shared" si="53"/>
        <v>是</v>
      </c>
      <c r="I632" s="642" t="str">
        <f t="shared" si="54"/>
        <v>款</v>
      </c>
    </row>
    <row r="633" ht="34.9" customHeight="1" spans="1:9">
      <c r="A633" s="457">
        <v>2082101</v>
      </c>
      <c r="B633" s="458" t="s">
        <v>590</v>
      </c>
      <c r="C633" s="240">
        <v>281</v>
      </c>
      <c r="D633" s="595">
        <v>292</v>
      </c>
      <c r="E633" s="595">
        <v>333</v>
      </c>
      <c r="F633" s="353">
        <f t="shared" si="51"/>
        <v>0.185</v>
      </c>
      <c r="G633" s="353">
        <f t="shared" si="52"/>
        <v>1.14</v>
      </c>
      <c r="H633" s="639" t="str">
        <f t="shared" si="53"/>
        <v>是</v>
      </c>
      <c r="I633" s="642" t="str">
        <f t="shared" si="54"/>
        <v>项</v>
      </c>
    </row>
    <row r="634" ht="34.9" customHeight="1" spans="1:9">
      <c r="A634" s="457">
        <v>2082102</v>
      </c>
      <c r="B634" s="458" t="s">
        <v>591</v>
      </c>
      <c r="C634" s="240">
        <v>735</v>
      </c>
      <c r="D634" s="595">
        <v>906</v>
      </c>
      <c r="E634" s="595">
        <v>926</v>
      </c>
      <c r="F634" s="353">
        <f t="shared" si="51"/>
        <v>0.26</v>
      </c>
      <c r="G634" s="353">
        <f t="shared" si="52"/>
        <v>1.022</v>
      </c>
      <c r="H634" s="639" t="str">
        <f t="shared" si="53"/>
        <v>是</v>
      </c>
      <c r="I634" s="642" t="str">
        <f t="shared" si="54"/>
        <v>项</v>
      </c>
    </row>
    <row r="635" ht="34.9" hidden="1" customHeight="1" spans="1:9">
      <c r="A635" s="457">
        <v>20824</v>
      </c>
      <c r="B635" s="458" t="s">
        <v>592</v>
      </c>
      <c r="C635" s="595">
        <f>C636+C637</f>
        <v>0</v>
      </c>
      <c r="D635" s="595"/>
      <c r="E635" s="595"/>
      <c r="F635" s="353" t="str">
        <f t="shared" si="51"/>
        <v/>
      </c>
      <c r="G635" s="351" t="str">
        <f t="shared" si="52"/>
        <v/>
      </c>
      <c r="H635" s="639" t="str">
        <f t="shared" si="53"/>
        <v>否</v>
      </c>
      <c r="I635" s="642" t="str">
        <f t="shared" si="54"/>
        <v>款</v>
      </c>
    </row>
    <row r="636" ht="34.9" hidden="1" customHeight="1" spans="1:9">
      <c r="A636" s="457">
        <v>2082401</v>
      </c>
      <c r="B636" s="458" t="s">
        <v>593</v>
      </c>
      <c r="C636" s="240">
        <v>0</v>
      </c>
      <c r="D636" s="595">
        <v>0</v>
      </c>
      <c r="E636" s="595">
        <v>0</v>
      </c>
      <c r="F636" s="353" t="str">
        <f t="shared" si="51"/>
        <v/>
      </c>
      <c r="G636" s="351" t="str">
        <f t="shared" si="52"/>
        <v/>
      </c>
      <c r="H636" s="639" t="str">
        <f t="shared" si="53"/>
        <v>否</v>
      </c>
      <c r="I636" s="642" t="str">
        <f t="shared" si="54"/>
        <v>项</v>
      </c>
    </row>
    <row r="637" ht="34.9" hidden="1" customHeight="1" spans="1:9">
      <c r="A637" s="457">
        <v>2082402</v>
      </c>
      <c r="B637" s="458" t="s">
        <v>594</v>
      </c>
      <c r="C637" s="240">
        <v>0</v>
      </c>
      <c r="D637" s="595">
        <v>0</v>
      </c>
      <c r="E637" s="595">
        <v>0</v>
      </c>
      <c r="F637" s="353" t="str">
        <f t="shared" si="51"/>
        <v/>
      </c>
      <c r="G637" s="351" t="str">
        <f t="shared" si="52"/>
        <v/>
      </c>
      <c r="H637" s="639" t="str">
        <f t="shared" si="53"/>
        <v>否</v>
      </c>
      <c r="I637" s="642" t="str">
        <f t="shared" si="54"/>
        <v>项</v>
      </c>
    </row>
    <row r="638" ht="34.9" customHeight="1" spans="1:9">
      <c r="A638" s="457">
        <v>20825</v>
      </c>
      <c r="B638" s="458" t="s">
        <v>595</v>
      </c>
      <c r="C638" s="595">
        <f>C639+C640</f>
        <v>23</v>
      </c>
      <c r="D638" s="595">
        <f>D639+D640</f>
        <v>10</v>
      </c>
      <c r="E638" s="595">
        <f>E639+E640</f>
        <v>16</v>
      </c>
      <c r="F638" s="353">
        <f t="shared" si="51"/>
        <v>-0.304</v>
      </c>
      <c r="G638" s="353">
        <f t="shared" si="52"/>
        <v>1.6</v>
      </c>
      <c r="H638" s="639" t="str">
        <f t="shared" si="53"/>
        <v>是</v>
      </c>
      <c r="I638" s="642" t="str">
        <f t="shared" si="54"/>
        <v>款</v>
      </c>
    </row>
    <row r="639" ht="34.9" hidden="1" customHeight="1" spans="1:9">
      <c r="A639" s="457">
        <v>2082501</v>
      </c>
      <c r="B639" s="458" t="s">
        <v>596</v>
      </c>
      <c r="C639" s="240">
        <v>0</v>
      </c>
      <c r="D639" s="595">
        <v>0</v>
      </c>
      <c r="E639" s="595">
        <v>0</v>
      </c>
      <c r="F639" s="353" t="str">
        <f t="shared" si="51"/>
        <v/>
      </c>
      <c r="G639" s="351" t="str">
        <f t="shared" si="52"/>
        <v/>
      </c>
      <c r="H639" s="639" t="str">
        <f t="shared" si="53"/>
        <v>否</v>
      </c>
      <c r="I639" s="642" t="str">
        <f t="shared" si="54"/>
        <v>项</v>
      </c>
    </row>
    <row r="640" ht="34.9" customHeight="1" spans="1:9">
      <c r="A640" s="457">
        <v>2082502</v>
      </c>
      <c r="B640" s="458" t="s">
        <v>597</v>
      </c>
      <c r="C640" s="240">
        <v>23</v>
      </c>
      <c r="D640" s="595">
        <v>10</v>
      </c>
      <c r="E640" s="595">
        <v>16</v>
      </c>
      <c r="F640" s="353">
        <f t="shared" si="51"/>
        <v>-0.304</v>
      </c>
      <c r="G640" s="353">
        <f t="shared" si="52"/>
        <v>1.6</v>
      </c>
      <c r="H640" s="639" t="str">
        <f t="shared" si="53"/>
        <v>是</v>
      </c>
      <c r="I640" s="642" t="str">
        <f t="shared" si="54"/>
        <v>项</v>
      </c>
    </row>
    <row r="641" ht="34.9" customHeight="1" spans="1:9">
      <c r="A641" s="457">
        <v>20826</v>
      </c>
      <c r="B641" s="458" t="s">
        <v>598</v>
      </c>
      <c r="C641" s="595">
        <f>SUM(C642:C644)</f>
        <v>8251</v>
      </c>
      <c r="D641" s="595">
        <f>SUM(D642:D644)</f>
        <v>8066</v>
      </c>
      <c r="E641" s="595">
        <f>SUM(E642:E644)</f>
        <v>8681</v>
      </c>
      <c r="F641" s="353">
        <f t="shared" si="51"/>
        <v>0.052</v>
      </c>
      <c r="G641" s="353">
        <f t="shared" si="52"/>
        <v>1.076</v>
      </c>
      <c r="H641" s="639" t="str">
        <f t="shared" si="53"/>
        <v>是</v>
      </c>
      <c r="I641" s="642" t="str">
        <f t="shared" si="54"/>
        <v>款</v>
      </c>
    </row>
    <row r="642" ht="34.9" hidden="1" customHeight="1" spans="1:9">
      <c r="A642" s="457">
        <v>2082601</v>
      </c>
      <c r="B642" s="458" t="s">
        <v>599</v>
      </c>
      <c r="C642" s="240">
        <v>0</v>
      </c>
      <c r="D642" s="595">
        <v>0</v>
      </c>
      <c r="E642" s="595">
        <v>0</v>
      </c>
      <c r="F642" s="353" t="str">
        <f t="shared" si="51"/>
        <v/>
      </c>
      <c r="G642" s="351" t="str">
        <f t="shared" si="52"/>
        <v/>
      </c>
      <c r="H642" s="639" t="str">
        <f t="shared" si="53"/>
        <v>否</v>
      </c>
      <c r="I642" s="642" t="str">
        <f t="shared" si="54"/>
        <v>项</v>
      </c>
    </row>
    <row r="643" ht="34.9" customHeight="1" spans="1:9">
      <c r="A643" s="457">
        <v>2082602</v>
      </c>
      <c r="B643" s="458" t="s">
        <v>600</v>
      </c>
      <c r="C643" s="240">
        <v>8251</v>
      </c>
      <c r="D643" s="595">
        <v>8066</v>
      </c>
      <c r="E643" s="595">
        <v>8681</v>
      </c>
      <c r="F643" s="353">
        <f t="shared" si="51"/>
        <v>0.052</v>
      </c>
      <c r="G643" s="353">
        <f t="shared" si="52"/>
        <v>1.076</v>
      </c>
      <c r="H643" s="639" t="str">
        <f t="shared" si="53"/>
        <v>是</v>
      </c>
      <c r="I643" s="642" t="str">
        <f t="shared" si="54"/>
        <v>项</v>
      </c>
    </row>
    <row r="644" ht="34.9" hidden="1" customHeight="1" spans="1:9">
      <c r="A644" s="457">
        <v>2082699</v>
      </c>
      <c r="B644" s="458" t="s">
        <v>601</v>
      </c>
      <c r="C644" s="240">
        <v>0</v>
      </c>
      <c r="D644" s="595">
        <v>0</v>
      </c>
      <c r="E644" s="595">
        <v>0</v>
      </c>
      <c r="F644" s="353" t="str">
        <f t="shared" si="51"/>
        <v/>
      </c>
      <c r="G644" s="351" t="str">
        <f t="shared" si="52"/>
        <v/>
      </c>
      <c r="H644" s="639" t="str">
        <f t="shared" si="53"/>
        <v>否</v>
      </c>
      <c r="I644" s="642" t="str">
        <f t="shared" si="54"/>
        <v>项</v>
      </c>
    </row>
    <row r="645" ht="34.9" hidden="1" customHeight="1" spans="1:9">
      <c r="A645" s="457">
        <v>20827</v>
      </c>
      <c r="B645" s="458" t="s">
        <v>602</v>
      </c>
      <c r="C645" s="595">
        <f>SUM(C646:C649)</f>
        <v>0</v>
      </c>
      <c r="D645" s="595">
        <f>SUM(D646:D649)</f>
        <v>0</v>
      </c>
      <c r="E645" s="595">
        <f>SUM(E646:E649)</f>
        <v>0</v>
      </c>
      <c r="F645" s="353" t="str">
        <f t="shared" si="51"/>
        <v/>
      </c>
      <c r="G645" s="351" t="str">
        <f t="shared" si="52"/>
        <v/>
      </c>
      <c r="H645" s="639" t="str">
        <f t="shared" si="53"/>
        <v>否</v>
      </c>
      <c r="I645" s="642" t="str">
        <f t="shared" si="54"/>
        <v>款</v>
      </c>
    </row>
    <row r="646" ht="34.9" hidden="1" customHeight="1" spans="1:9">
      <c r="A646" s="457">
        <v>2082701</v>
      </c>
      <c r="B646" s="458" t="s">
        <v>603</v>
      </c>
      <c r="C646" s="240">
        <v>0</v>
      </c>
      <c r="D646" s="595">
        <v>0</v>
      </c>
      <c r="E646" s="595">
        <v>0</v>
      </c>
      <c r="F646" s="353" t="str">
        <f t="shared" ref="F646:F709" si="55">IF(C646&lt;&gt;0,E646/C646-1,"")</f>
        <v/>
      </c>
      <c r="G646" s="351" t="str">
        <f t="shared" ref="G646:G709" si="56">IF(D646&lt;&gt;0,E646/D646,"")</f>
        <v/>
      </c>
      <c r="H646" s="639" t="str">
        <f t="shared" si="53"/>
        <v>否</v>
      </c>
      <c r="I646" s="642" t="str">
        <f t="shared" si="54"/>
        <v>项</v>
      </c>
    </row>
    <row r="647" ht="34.9" hidden="1" customHeight="1" spans="1:9">
      <c r="A647" s="457">
        <v>2082702</v>
      </c>
      <c r="B647" s="458" t="s">
        <v>604</v>
      </c>
      <c r="C647" s="240">
        <v>0</v>
      </c>
      <c r="D647" s="595">
        <v>0</v>
      </c>
      <c r="E647" s="595">
        <v>0</v>
      </c>
      <c r="F647" s="353" t="str">
        <f t="shared" si="55"/>
        <v/>
      </c>
      <c r="G647" s="351" t="str">
        <f t="shared" si="56"/>
        <v/>
      </c>
      <c r="H647" s="639" t="str">
        <f t="shared" si="53"/>
        <v>否</v>
      </c>
      <c r="I647" s="642" t="str">
        <f t="shared" si="54"/>
        <v>项</v>
      </c>
    </row>
    <row r="648" ht="34.9" hidden="1" customHeight="1" spans="1:9">
      <c r="A648" s="457">
        <v>2082703</v>
      </c>
      <c r="B648" s="168" t="s">
        <v>605</v>
      </c>
      <c r="C648" s="240">
        <v>0</v>
      </c>
      <c r="D648" s="595">
        <v>0</v>
      </c>
      <c r="E648" s="595"/>
      <c r="F648" s="353" t="str">
        <f t="shared" si="55"/>
        <v/>
      </c>
      <c r="G648" s="351" t="str">
        <f t="shared" si="56"/>
        <v/>
      </c>
      <c r="H648" s="639" t="str">
        <f t="shared" si="53"/>
        <v>否</v>
      </c>
      <c r="I648" s="642" t="str">
        <f t="shared" si="54"/>
        <v>项</v>
      </c>
    </row>
    <row r="649" ht="34.9" hidden="1" customHeight="1" spans="1:9">
      <c r="A649" s="457">
        <v>2082799</v>
      </c>
      <c r="B649" s="458" t="s">
        <v>606</v>
      </c>
      <c r="C649" s="240">
        <v>0</v>
      </c>
      <c r="D649" s="595">
        <v>0</v>
      </c>
      <c r="E649" s="595">
        <v>0</v>
      </c>
      <c r="F649" s="353" t="str">
        <f t="shared" si="55"/>
        <v/>
      </c>
      <c r="G649" s="351" t="str">
        <f t="shared" si="56"/>
        <v/>
      </c>
      <c r="H649" s="639" t="str">
        <f t="shared" si="53"/>
        <v>否</v>
      </c>
      <c r="I649" s="642" t="str">
        <f t="shared" si="54"/>
        <v>项</v>
      </c>
    </row>
    <row r="650" s="626" customFormat="1" ht="34.9" customHeight="1" spans="1:9">
      <c r="A650" s="647">
        <v>20828</v>
      </c>
      <c r="B650" s="594" t="s">
        <v>607</v>
      </c>
      <c r="C650" s="595">
        <f>SUM(C651:C657)</f>
        <v>421</v>
      </c>
      <c r="D650" s="595">
        <f>SUM(D651:D657)</f>
        <v>587</v>
      </c>
      <c r="E650" s="595">
        <f>SUM(E651:E657)</f>
        <v>525</v>
      </c>
      <c r="F650" s="353">
        <f t="shared" si="55"/>
        <v>0.247</v>
      </c>
      <c r="G650" s="353">
        <f t="shared" si="56"/>
        <v>0.894</v>
      </c>
      <c r="H650" s="639" t="str">
        <f t="shared" ref="H650:H713" si="57">IF(LEN(A650)=3,"是",IF(B650&lt;&gt;"",IF(SUM(C650:E650)&lt;&gt;0,"是","否"),"是"))</f>
        <v>是</v>
      </c>
      <c r="I650" s="646" t="str">
        <f t="shared" ref="I650:I713" si="58">IF(LEN(A650)=3,"类",IF(LEN(A650)=5,"款","项"))</f>
        <v>款</v>
      </c>
    </row>
    <row r="651" ht="34.9" customHeight="1" spans="1:9">
      <c r="A651" s="457">
        <v>2082801</v>
      </c>
      <c r="B651" s="458" t="s">
        <v>138</v>
      </c>
      <c r="C651" s="240">
        <v>141</v>
      </c>
      <c r="D651" s="595">
        <v>244</v>
      </c>
      <c r="E651" s="595">
        <v>253</v>
      </c>
      <c r="F651" s="353">
        <f t="shared" si="55"/>
        <v>0.794</v>
      </c>
      <c r="G651" s="353">
        <f t="shared" si="56"/>
        <v>1.037</v>
      </c>
      <c r="H651" s="639" t="str">
        <f t="shared" si="57"/>
        <v>是</v>
      </c>
      <c r="I651" s="642" t="str">
        <f t="shared" si="58"/>
        <v>项</v>
      </c>
    </row>
    <row r="652" ht="34.9" hidden="1" customHeight="1" spans="1:9">
      <c r="A652" s="457">
        <v>2082802</v>
      </c>
      <c r="B652" s="458" t="s">
        <v>139</v>
      </c>
      <c r="C652" s="240">
        <v>0</v>
      </c>
      <c r="D652" s="595">
        <v>0</v>
      </c>
      <c r="E652" s="595">
        <v>0</v>
      </c>
      <c r="F652" s="353" t="str">
        <f t="shared" si="55"/>
        <v/>
      </c>
      <c r="G652" s="351" t="str">
        <f t="shared" si="56"/>
        <v/>
      </c>
      <c r="H652" s="639" t="str">
        <f t="shared" si="57"/>
        <v>否</v>
      </c>
      <c r="I652" s="642" t="str">
        <f t="shared" si="58"/>
        <v>项</v>
      </c>
    </row>
    <row r="653" ht="34.9" hidden="1" customHeight="1" spans="1:9">
      <c r="A653" s="457">
        <v>2082803</v>
      </c>
      <c r="B653" s="458" t="s">
        <v>140</v>
      </c>
      <c r="C653" s="240">
        <v>0</v>
      </c>
      <c r="D653" s="595">
        <v>0</v>
      </c>
      <c r="E653" s="595">
        <v>0</v>
      </c>
      <c r="F653" s="353" t="str">
        <f t="shared" si="55"/>
        <v/>
      </c>
      <c r="G653" s="351" t="str">
        <f t="shared" si="56"/>
        <v/>
      </c>
      <c r="H653" s="639" t="str">
        <f t="shared" si="57"/>
        <v>否</v>
      </c>
      <c r="I653" s="642" t="str">
        <f t="shared" si="58"/>
        <v>项</v>
      </c>
    </row>
    <row r="654" ht="34.9" customHeight="1" spans="1:9">
      <c r="A654" s="457">
        <v>2082804</v>
      </c>
      <c r="B654" s="458" t="s">
        <v>608</v>
      </c>
      <c r="C654" s="240">
        <v>5</v>
      </c>
      <c r="D654" s="595">
        <v>0</v>
      </c>
      <c r="E654" s="595">
        <v>0</v>
      </c>
      <c r="F654" s="353">
        <f t="shared" si="55"/>
        <v>-1</v>
      </c>
      <c r="G654" s="353" t="str">
        <f t="shared" si="56"/>
        <v/>
      </c>
      <c r="H654" s="639" t="str">
        <f t="shared" si="57"/>
        <v>是</v>
      </c>
      <c r="I654" s="642" t="str">
        <f t="shared" si="58"/>
        <v>项</v>
      </c>
    </row>
    <row r="655" ht="34.9" hidden="1" customHeight="1" spans="1:9">
      <c r="A655" s="457">
        <v>2082805</v>
      </c>
      <c r="B655" s="458" t="s">
        <v>609</v>
      </c>
      <c r="C655" s="240">
        <v>0</v>
      </c>
      <c r="D655" s="595">
        <v>0</v>
      </c>
      <c r="E655" s="595">
        <v>0</v>
      </c>
      <c r="F655" s="353" t="str">
        <f t="shared" si="55"/>
        <v/>
      </c>
      <c r="G655" s="351" t="str">
        <f t="shared" si="56"/>
        <v/>
      </c>
      <c r="H655" s="639" t="str">
        <f t="shared" si="57"/>
        <v>否</v>
      </c>
      <c r="I655" s="642" t="str">
        <f t="shared" si="58"/>
        <v>项</v>
      </c>
    </row>
    <row r="656" ht="34.9" customHeight="1" spans="1:9">
      <c r="A656" s="457">
        <v>2082850</v>
      </c>
      <c r="B656" s="458" t="s">
        <v>147</v>
      </c>
      <c r="C656" s="240">
        <v>98</v>
      </c>
      <c r="D656" s="595">
        <v>0</v>
      </c>
      <c r="E656" s="595">
        <v>0</v>
      </c>
      <c r="F656" s="353">
        <f t="shared" si="55"/>
        <v>-1</v>
      </c>
      <c r="G656" s="353" t="str">
        <f t="shared" si="56"/>
        <v/>
      </c>
      <c r="H656" s="639" t="str">
        <f t="shared" si="57"/>
        <v>是</v>
      </c>
      <c r="I656" s="642" t="str">
        <f t="shared" si="58"/>
        <v>项</v>
      </c>
    </row>
    <row r="657" ht="34.9" customHeight="1" spans="1:9">
      <c r="A657" s="457">
        <v>2082899</v>
      </c>
      <c r="B657" s="458" t="s">
        <v>610</v>
      </c>
      <c r="C657" s="240">
        <v>177</v>
      </c>
      <c r="D657" s="595">
        <v>343</v>
      </c>
      <c r="E657" s="595">
        <v>272</v>
      </c>
      <c r="F657" s="353">
        <f t="shared" si="55"/>
        <v>0.537</v>
      </c>
      <c r="G657" s="353">
        <f t="shared" si="56"/>
        <v>0.793</v>
      </c>
      <c r="H657" s="639" t="str">
        <f t="shared" si="57"/>
        <v>是</v>
      </c>
      <c r="I657" s="642" t="str">
        <f t="shared" si="58"/>
        <v>项</v>
      </c>
    </row>
    <row r="658" ht="34.9" customHeight="1" spans="1:9">
      <c r="A658" s="457">
        <v>20830</v>
      </c>
      <c r="B658" s="458" t="s">
        <v>611</v>
      </c>
      <c r="C658" s="595">
        <f>C659+C660</f>
        <v>7</v>
      </c>
      <c r="D658" s="595">
        <f>D659+D660</f>
        <v>0</v>
      </c>
      <c r="E658" s="595">
        <f>E659+E660</f>
        <v>209</v>
      </c>
      <c r="F658" s="353">
        <f t="shared" si="55"/>
        <v>28.857</v>
      </c>
      <c r="G658" s="353" t="str">
        <f t="shared" si="56"/>
        <v/>
      </c>
      <c r="H658" s="639" t="str">
        <f t="shared" si="57"/>
        <v>是</v>
      </c>
      <c r="I658" s="642" t="str">
        <f t="shared" si="58"/>
        <v>款</v>
      </c>
    </row>
    <row r="659" ht="34.9" customHeight="1" spans="1:9">
      <c r="A659" s="457">
        <v>2083001</v>
      </c>
      <c r="B659" s="458" t="s">
        <v>612</v>
      </c>
      <c r="C659" s="240">
        <v>0</v>
      </c>
      <c r="D659" s="595">
        <v>0</v>
      </c>
      <c r="E659" s="595">
        <v>158</v>
      </c>
      <c r="F659" s="353" t="str">
        <f t="shared" si="55"/>
        <v/>
      </c>
      <c r="G659" s="353" t="str">
        <f t="shared" si="56"/>
        <v/>
      </c>
      <c r="H659" s="639" t="str">
        <f t="shared" si="57"/>
        <v>是</v>
      </c>
      <c r="I659" s="642" t="str">
        <f t="shared" si="58"/>
        <v>项</v>
      </c>
    </row>
    <row r="660" ht="34.9" customHeight="1" spans="1:9">
      <c r="A660" s="457">
        <v>2083099</v>
      </c>
      <c r="B660" s="458" t="s">
        <v>613</v>
      </c>
      <c r="C660" s="240">
        <v>7</v>
      </c>
      <c r="D660" s="595">
        <v>0</v>
      </c>
      <c r="E660" s="595">
        <v>51</v>
      </c>
      <c r="F660" s="353">
        <f t="shared" si="55"/>
        <v>6.286</v>
      </c>
      <c r="G660" s="353" t="str">
        <f t="shared" si="56"/>
        <v/>
      </c>
      <c r="H660" s="639" t="str">
        <f t="shared" si="57"/>
        <v>是</v>
      </c>
      <c r="I660" s="642" t="str">
        <f t="shared" si="58"/>
        <v>项</v>
      </c>
    </row>
    <row r="661" ht="34.9" customHeight="1" spans="1:9">
      <c r="A661" s="457">
        <v>20899</v>
      </c>
      <c r="B661" s="458" t="s">
        <v>614</v>
      </c>
      <c r="C661" s="595">
        <f>C662</f>
        <v>6</v>
      </c>
      <c r="D661" s="595">
        <f>D662</f>
        <v>0</v>
      </c>
      <c r="E661" s="595">
        <f>E662</f>
        <v>0</v>
      </c>
      <c r="F661" s="353">
        <f t="shared" si="55"/>
        <v>-1</v>
      </c>
      <c r="G661" s="353" t="str">
        <f t="shared" si="56"/>
        <v/>
      </c>
      <c r="H661" s="639" t="str">
        <f t="shared" si="57"/>
        <v>是</v>
      </c>
      <c r="I661" s="642" t="str">
        <f t="shared" si="58"/>
        <v>款</v>
      </c>
    </row>
    <row r="662" ht="34.9" customHeight="1" spans="1:9">
      <c r="A662" s="647">
        <v>2089999</v>
      </c>
      <c r="B662" s="458" t="s">
        <v>615</v>
      </c>
      <c r="C662" s="240">
        <v>6</v>
      </c>
      <c r="D662" s="595">
        <v>0</v>
      </c>
      <c r="E662" s="595">
        <v>0</v>
      </c>
      <c r="F662" s="353">
        <f t="shared" si="55"/>
        <v>-1</v>
      </c>
      <c r="G662" s="353" t="str">
        <f t="shared" si="56"/>
        <v/>
      </c>
      <c r="H662" s="639" t="str">
        <f t="shared" si="57"/>
        <v>是</v>
      </c>
      <c r="I662" s="642" t="str">
        <f t="shared" si="58"/>
        <v>项</v>
      </c>
    </row>
    <row r="663" s="628" customFormat="1" ht="34.9" customHeight="1" spans="1:9">
      <c r="A663" s="637">
        <v>210</v>
      </c>
      <c r="B663" s="131" t="s">
        <v>93</v>
      </c>
      <c r="C663" s="242">
        <f>SUM(C664,C669,C683,C687,C699,C702,C706,C711,C715,C719,C722,C731,C733,)</f>
        <v>32495</v>
      </c>
      <c r="D663" s="242">
        <f>SUM(D664,D669,D683,D687,D699,D702,D706,D711,D715,D719,D722,D731,D733,)</f>
        <v>33138</v>
      </c>
      <c r="E663" s="242">
        <f>SUM(E664,E669,E683,E687,E699,E702,E706,E711,E715,E719,E722,E731,E733,)</f>
        <v>24156</v>
      </c>
      <c r="F663" s="351">
        <f t="shared" si="55"/>
        <v>-0.257</v>
      </c>
      <c r="G663" s="351">
        <f t="shared" si="56"/>
        <v>0.729</v>
      </c>
      <c r="H663" s="638" t="str">
        <f t="shared" si="57"/>
        <v>是</v>
      </c>
      <c r="I663" s="657" t="str">
        <f t="shared" si="58"/>
        <v>类</v>
      </c>
    </row>
    <row r="664" ht="34.9" customHeight="1" spans="1:9">
      <c r="A664" s="457">
        <v>21001</v>
      </c>
      <c r="B664" s="458" t="s">
        <v>616</v>
      </c>
      <c r="C664" s="595">
        <f>SUM(C665:C668)</f>
        <v>463</v>
      </c>
      <c r="D664" s="595">
        <f>SUM(D665:D668)</f>
        <v>455</v>
      </c>
      <c r="E664" s="595">
        <f>SUM(E665:E668)</f>
        <v>641</v>
      </c>
      <c r="F664" s="353">
        <f t="shared" si="55"/>
        <v>0.384</v>
      </c>
      <c r="G664" s="353">
        <f t="shared" si="56"/>
        <v>1.409</v>
      </c>
      <c r="H664" s="639" t="str">
        <f t="shared" si="57"/>
        <v>是</v>
      </c>
      <c r="I664" s="642" t="str">
        <f t="shared" si="58"/>
        <v>款</v>
      </c>
    </row>
    <row r="665" ht="34.9" customHeight="1" spans="1:9">
      <c r="A665" s="457">
        <v>2100101</v>
      </c>
      <c r="B665" s="458" t="s">
        <v>138</v>
      </c>
      <c r="C665" s="240">
        <v>463</v>
      </c>
      <c r="D665" s="595">
        <v>455</v>
      </c>
      <c r="E665" s="595">
        <v>441</v>
      </c>
      <c r="F665" s="353">
        <f t="shared" si="55"/>
        <v>-0.048</v>
      </c>
      <c r="G665" s="353">
        <f t="shared" si="56"/>
        <v>0.969</v>
      </c>
      <c r="H665" s="639" t="str">
        <f t="shared" si="57"/>
        <v>是</v>
      </c>
      <c r="I665" s="642" t="str">
        <f t="shared" si="58"/>
        <v>项</v>
      </c>
    </row>
    <row r="666" ht="34.9" hidden="1" customHeight="1" spans="1:9">
      <c r="A666" s="457">
        <v>2100102</v>
      </c>
      <c r="B666" s="458" t="s">
        <v>139</v>
      </c>
      <c r="C666" s="240">
        <v>0</v>
      </c>
      <c r="D666" s="595">
        <v>0</v>
      </c>
      <c r="E666" s="595">
        <v>0</v>
      </c>
      <c r="F666" s="353" t="str">
        <f t="shared" si="55"/>
        <v/>
      </c>
      <c r="G666" s="351" t="str">
        <f t="shared" si="56"/>
        <v/>
      </c>
      <c r="H666" s="639" t="str">
        <f t="shared" si="57"/>
        <v>否</v>
      </c>
      <c r="I666" s="642" t="str">
        <f t="shared" si="58"/>
        <v>项</v>
      </c>
    </row>
    <row r="667" ht="34.9" hidden="1" customHeight="1" spans="1:9">
      <c r="A667" s="457">
        <v>2100103</v>
      </c>
      <c r="B667" s="458" t="s">
        <v>140</v>
      </c>
      <c r="C667" s="240">
        <v>0</v>
      </c>
      <c r="D667" s="595">
        <v>0</v>
      </c>
      <c r="E667" s="595">
        <v>0</v>
      </c>
      <c r="F667" s="353" t="str">
        <f t="shared" si="55"/>
        <v/>
      </c>
      <c r="G667" s="351" t="str">
        <f t="shared" si="56"/>
        <v/>
      </c>
      <c r="H667" s="639" t="str">
        <f t="shared" si="57"/>
        <v>否</v>
      </c>
      <c r="I667" s="642" t="str">
        <f t="shared" si="58"/>
        <v>项</v>
      </c>
    </row>
    <row r="668" ht="34.9" customHeight="1" spans="1:9">
      <c r="A668" s="457">
        <v>2100199</v>
      </c>
      <c r="B668" s="458" t="s">
        <v>617</v>
      </c>
      <c r="C668" s="240">
        <v>0</v>
      </c>
      <c r="D668" s="595">
        <v>0</v>
      </c>
      <c r="E668" s="595">
        <v>200</v>
      </c>
      <c r="F668" s="353" t="str">
        <f t="shared" si="55"/>
        <v/>
      </c>
      <c r="G668" s="353" t="str">
        <f t="shared" si="56"/>
        <v/>
      </c>
      <c r="H668" s="639" t="str">
        <f t="shared" si="57"/>
        <v>是</v>
      </c>
      <c r="I668" s="642" t="str">
        <f t="shared" si="58"/>
        <v>项</v>
      </c>
    </row>
    <row r="669" ht="34.9" customHeight="1" spans="1:9">
      <c r="A669" s="457">
        <v>21002</v>
      </c>
      <c r="B669" s="458" t="s">
        <v>618</v>
      </c>
      <c r="C669" s="595">
        <f>SUM(C670:C682)</f>
        <v>5063</v>
      </c>
      <c r="D669" s="595">
        <f>SUM(D670:D682)</f>
        <v>4917</v>
      </c>
      <c r="E669" s="595">
        <f>SUM(E670:E682)</f>
        <v>3232</v>
      </c>
      <c r="F669" s="353">
        <f t="shared" si="55"/>
        <v>-0.362</v>
      </c>
      <c r="G669" s="353">
        <f t="shared" si="56"/>
        <v>0.657</v>
      </c>
      <c r="H669" s="639" t="str">
        <f t="shared" si="57"/>
        <v>是</v>
      </c>
      <c r="I669" s="642" t="str">
        <f t="shared" si="58"/>
        <v>款</v>
      </c>
    </row>
    <row r="670" ht="34.9" customHeight="1" spans="1:9">
      <c r="A670" s="457">
        <v>2100201</v>
      </c>
      <c r="B670" s="458" t="s">
        <v>619</v>
      </c>
      <c r="C670" s="240">
        <v>3743</v>
      </c>
      <c r="D670" s="595">
        <v>3718</v>
      </c>
      <c r="E670" s="595">
        <v>2517</v>
      </c>
      <c r="F670" s="353">
        <f t="shared" si="55"/>
        <v>-0.328</v>
      </c>
      <c r="G670" s="353">
        <f t="shared" si="56"/>
        <v>0.677</v>
      </c>
      <c r="H670" s="639" t="str">
        <f t="shared" si="57"/>
        <v>是</v>
      </c>
      <c r="I670" s="642" t="str">
        <f t="shared" si="58"/>
        <v>项</v>
      </c>
    </row>
    <row r="671" ht="34.9" customHeight="1" spans="1:9">
      <c r="A671" s="457">
        <v>2100202</v>
      </c>
      <c r="B671" s="458" t="s">
        <v>620</v>
      </c>
      <c r="C671" s="240">
        <v>422</v>
      </c>
      <c r="D671" s="595">
        <v>399</v>
      </c>
      <c r="E671" s="595">
        <v>315</v>
      </c>
      <c r="F671" s="353">
        <f t="shared" si="55"/>
        <v>-0.254</v>
      </c>
      <c r="G671" s="353">
        <f t="shared" si="56"/>
        <v>0.789</v>
      </c>
      <c r="H671" s="639" t="str">
        <f t="shared" si="57"/>
        <v>是</v>
      </c>
      <c r="I671" s="642" t="str">
        <f t="shared" si="58"/>
        <v>项</v>
      </c>
    </row>
    <row r="672" ht="34.9" hidden="1" customHeight="1" spans="1:9">
      <c r="A672" s="457">
        <v>2100203</v>
      </c>
      <c r="B672" s="458" t="s">
        <v>621</v>
      </c>
      <c r="C672" s="240">
        <v>0</v>
      </c>
      <c r="D672" s="595">
        <v>0</v>
      </c>
      <c r="E672" s="595">
        <v>0</v>
      </c>
      <c r="F672" s="353" t="str">
        <f t="shared" si="55"/>
        <v/>
      </c>
      <c r="G672" s="351" t="str">
        <f t="shared" si="56"/>
        <v/>
      </c>
      <c r="H672" s="639" t="str">
        <f t="shared" si="57"/>
        <v>否</v>
      </c>
      <c r="I672" s="642" t="str">
        <f t="shared" si="58"/>
        <v>项</v>
      </c>
    </row>
    <row r="673" ht="34.9" hidden="1" customHeight="1" spans="1:9">
      <c r="A673" s="457">
        <v>2100204</v>
      </c>
      <c r="B673" s="458" t="s">
        <v>622</v>
      </c>
      <c r="C673" s="240">
        <v>0</v>
      </c>
      <c r="D673" s="595">
        <v>0</v>
      </c>
      <c r="E673" s="595">
        <v>0</v>
      </c>
      <c r="F673" s="353" t="str">
        <f t="shared" si="55"/>
        <v/>
      </c>
      <c r="G673" s="351" t="str">
        <f t="shared" si="56"/>
        <v/>
      </c>
      <c r="H673" s="639" t="str">
        <f t="shared" si="57"/>
        <v>否</v>
      </c>
      <c r="I673" s="642" t="str">
        <f t="shared" si="58"/>
        <v>项</v>
      </c>
    </row>
    <row r="674" ht="34.9" hidden="1" customHeight="1" spans="1:9">
      <c r="A674" s="457">
        <v>2100205</v>
      </c>
      <c r="B674" s="458" t="s">
        <v>623</v>
      </c>
      <c r="C674" s="240">
        <v>0</v>
      </c>
      <c r="D674" s="595">
        <v>0</v>
      </c>
      <c r="E674" s="595">
        <v>0</v>
      </c>
      <c r="F674" s="353" t="str">
        <f t="shared" si="55"/>
        <v/>
      </c>
      <c r="G674" s="351" t="str">
        <f t="shared" si="56"/>
        <v/>
      </c>
      <c r="H674" s="639" t="str">
        <f t="shared" si="57"/>
        <v>否</v>
      </c>
      <c r="I674" s="642" t="str">
        <f t="shared" si="58"/>
        <v>项</v>
      </c>
    </row>
    <row r="675" ht="34.9" hidden="1" customHeight="1" spans="1:9">
      <c r="A675" s="457">
        <v>2100206</v>
      </c>
      <c r="B675" s="458" t="s">
        <v>624</v>
      </c>
      <c r="C675" s="240">
        <v>0</v>
      </c>
      <c r="D675" s="595">
        <v>0</v>
      </c>
      <c r="E675" s="595">
        <v>0</v>
      </c>
      <c r="F675" s="353" t="str">
        <f t="shared" si="55"/>
        <v/>
      </c>
      <c r="G675" s="351" t="str">
        <f t="shared" si="56"/>
        <v/>
      </c>
      <c r="H675" s="639" t="str">
        <f t="shared" si="57"/>
        <v>否</v>
      </c>
      <c r="I675" s="642" t="str">
        <f t="shared" si="58"/>
        <v>项</v>
      </c>
    </row>
    <row r="676" ht="34.9" hidden="1" customHeight="1" spans="1:9">
      <c r="A676" s="457">
        <v>2100207</v>
      </c>
      <c r="B676" s="458" t="s">
        <v>625</v>
      </c>
      <c r="C676" s="240">
        <v>0</v>
      </c>
      <c r="D676" s="595">
        <v>0</v>
      </c>
      <c r="E676" s="595">
        <v>0</v>
      </c>
      <c r="F676" s="353" t="str">
        <f t="shared" si="55"/>
        <v/>
      </c>
      <c r="G676" s="351" t="str">
        <f t="shared" si="56"/>
        <v/>
      </c>
      <c r="H676" s="639" t="str">
        <f t="shared" si="57"/>
        <v>否</v>
      </c>
      <c r="I676" s="642" t="str">
        <f t="shared" si="58"/>
        <v>项</v>
      </c>
    </row>
    <row r="677" ht="34.9" hidden="1" customHeight="1" spans="1:9">
      <c r="A677" s="457">
        <v>2100208</v>
      </c>
      <c r="B677" s="458" t="s">
        <v>626</v>
      </c>
      <c r="C677" s="240">
        <v>0</v>
      </c>
      <c r="D677" s="595">
        <v>0</v>
      </c>
      <c r="E677" s="595">
        <v>0</v>
      </c>
      <c r="F677" s="353" t="str">
        <f t="shared" si="55"/>
        <v/>
      </c>
      <c r="G677" s="351" t="str">
        <f t="shared" si="56"/>
        <v/>
      </c>
      <c r="H677" s="639" t="str">
        <f t="shared" si="57"/>
        <v>否</v>
      </c>
      <c r="I677" s="642" t="str">
        <f t="shared" si="58"/>
        <v>项</v>
      </c>
    </row>
    <row r="678" ht="34.9" hidden="1" customHeight="1" spans="1:9">
      <c r="A678" s="656">
        <v>2100209</v>
      </c>
      <c r="B678" s="458" t="s">
        <v>627</v>
      </c>
      <c r="C678" s="240">
        <v>0</v>
      </c>
      <c r="D678" s="595">
        <v>0</v>
      </c>
      <c r="E678" s="595">
        <v>0</v>
      </c>
      <c r="F678" s="353" t="str">
        <f t="shared" si="55"/>
        <v/>
      </c>
      <c r="G678" s="351" t="str">
        <f t="shared" si="56"/>
        <v/>
      </c>
      <c r="H678" s="639" t="str">
        <f t="shared" si="57"/>
        <v>否</v>
      </c>
      <c r="I678" s="642" t="str">
        <f t="shared" si="58"/>
        <v>项</v>
      </c>
    </row>
    <row r="679" ht="34.9" hidden="1" customHeight="1" spans="1:9">
      <c r="A679" s="457">
        <v>2100210</v>
      </c>
      <c r="B679" s="458" t="s">
        <v>628</v>
      </c>
      <c r="C679" s="240">
        <v>0</v>
      </c>
      <c r="D679" s="595">
        <v>0</v>
      </c>
      <c r="E679" s="595">
        <v>0</v>
      </c>
      <c r="F679" s="353" t="str">
        <f t="shared" si="55"/>
        <v/>
      </c>
      <c r="G679" s="351" t="str">
        <f t="shared" si="56"/>
        <v/>
      </c>
      <c r="H679" s="639" t="str">
        <f t="shared" si="57"/>
        <v>否</v>
      </c>
      <c r="I679" s="642" t="str">
        <f t="shared" si="58"/>
        <v>项</v>
      </c>
    </row>
    <row r="680" ht="34.9" hidden="1" customHeight="1" spans="1:9">
      <c r="A680" s="457">
        <v>2100211</v>
      </c>
      <c r="B680" s="458" t="s">
        <v>629</v>
      </c>
      <c r="C680" s="240">
        <v>0</v>
      </c>
      <c r="D680" s="595">
        <v>0</v>
      </c>
      <c r="E680" s="595">
        <v>0</v>
      </c>
      <c r="F680" s="353" t="str">
        <f t="shared" si="55"/>
        <v/>
      </c>
      <c r="G680" s="351" t="str">
        <f t="shared" si="56"/>
        <v/>
      </c>
      <c r="H680" s="639" t="str">
        <f t="shared" si="57"/>
        <v>否</v>
      </c>
      <c r="I680" s="642" t="str">
        <f t="shared" si="58"/>
        <v>项</v>
      </c>
    </row>
    <row r="681" ht="34.9" hidden="1" customHeight="1" spans="1:9">
      <c r="A681" s="457">
        <v>2100212</v>
      </c>
      <c r="B681" s="458" t="s">
        <v>630</v>
      </c>
      <c r="C681" s="240">
        <v>0</v>
      </c>
      <c r="D681" s="595">
        <v>0</v>
      </c>
      <c r="E681" s="595">
        <v>0</v>
      </c>
      <c r="F681" s="353" t="str">
        <f t="shared" si="55"/>
        <v/>
      </c>
      <c r="G681" s="351" t="str">
        <f t="shared" si="56"/>
        <v/>
      </c>
      <c r="H681" s="639" t="str">
        <f t="shared" si="57"/>
        <v>否</v>
      </c>
      <c r="I681" s="642" t="str">
        <f t="shared" si="58"/>
        <v>项</v>
      </c>
    </row>
    <row r="682" ht="34.9" customHeight="1" spans="1:9">
      <c r="A682" s="457">
        <v>2100299</v>
      </c>
      <c r="B682" s="458" t="s">
        <v>631</v>
      </c>
      <c r="C682" s="240">
        <v>898</v>
      </c>
      <c r="D682" s="595">
        <v>800</v>
      </c>
      <c r="E682" s="595">
        <v>400</v>
      </c>
      <c r="F682" s="353">
        <f t="shared" si="55"/>
        <v>-0.555</v>
      </c>
      <c r="G682" s="353">
        <f t="shared" si="56"/>
        <v>0.5</v>
      </c>
      <c r="H682" s="639" t="str">
        <f t="shared" si="57"/>
        <v>是</v>
      </c>
      <c r="I682" s="642" t="str">
        <f t="shared" si="58"/>
        <v>项</v>
      </c>
    </row>
    <row r="683" ht="34.9" customHeight="1" spans="1:9">
      <c r="A683" s="457">
        <v>21003</v>
      </c>
      <c r="B683" s="458" t="s">
        <v>632</v>
      </c>
      <c r="C683" s="595">
        <f>SUM(C684:C686)</f>
        <v>4952</v>
      </c>
      <c r="D683" s="595">
        <f>SUM(D684:D686)</f>
        <v>5305</v>
      </c>
      <c r="E683" s="595">
        <f>SUM(E684:E686)</f>
        <v>4785</v>
      </c>
      <c r="F683" s="353">
        <f t="shared" si="55"/>
        <v>-0.034</v>
      </c>
      <c r="G683" s="353">
        <f t="shared" si="56"/>
        <v>0.902</v>
      </c>
      <c r="H683" s="639" t="str">
        <f t="shared" si="57"/>
        <v>是</v>
      </c>
      <c r="I683" s="642" t="str">
        <f t="shared" si="58"/>
        <v>款</v>
      </c>
    </row>
    <row r="684" ht="34.9" hidden="1" customHeight="1" spans="1:9">
      <c r="A684" s="457">
        <v>2100301</v>
      </c>
      <c r="B684" s="458" t="s">
        <v>633</v>
      </c>
      <c r="C684" s="240">
        <v>0</v>
      </c>
      <c r="D684" s="595">
        <v>0</v>
      </c>
      <c r="E684" s="595">
        <v>0</v>
      </c>
      <c r="F684" s="353" t="str">
        <f t="shared" si="55"/>
        <v/>
      </c>
      <c r="G684" s="351" t="str">
        <f t="shared" si="56"/>
        <v/>
      </c>
      <c r="H684" s="639" t="str">
        <f t="shared" si="57"/>
        <v>否</v>
      </c>
      <c r="I684" s="642" t="str">
        <f t="shared" si="58"/>
        <v>项</v>
      </c>
    </row>
    <row r="685" ht="34.9" customHeight="1" spans="1:9">
      <c r="A685" s="457">
        <v>2100302</v>
      </c>
      <c r="B685" s="458" t="s">
        <v>634</v>
      </c>
      <c r="C685" s="240">
        <v>3866</v>
      </c>
      <c r="D685" s="595">
        <v>4230</v>
      </c>
      <c r="E685" s="595">
        <v>4151</v>
      </c>
      <c r="F685" s="353">
        <f t="shared" si="55"/>
        <v>0.074</v>
      </c>
      <c r="G685" s="353">
        <f t="shared" si="56"/>
        <v>0.981</v>
      </c>
      <c r="H685" s="639" t="str">
        <f t="shared" si="57"/>
        <v>是</v>
      </c>
      <c r="I685" s="642" t="str">
        <f t="shared" si="58"/>
        <v>项</v>
      </c>
    </row>
    <row r="686" s="488" customFormat="1" ht="34.9" customHeight="1" spans="1:9">
      <c r="A686" s="457">
        <v>2100399</v>
      </c>
      <c r="B686" s="458" t="s">
        <v>635</v>
      </c>
      <c r="C686" s="240">
        <v>1086</v>
      </c>
      <c r="D686" s="595">
        <v>1075</v>
      </c>
      <c r="E686" s="595">
        <v>634</v>
      </c>
      <c r="F686" s="353">
        <f t="shared" si="55"/>
        <v>-0.416</v>
      </c>
      <c r="G686" s="353">
        <f t="shared" si="56"/>
        <v>0.59</v>
      </c>
      <c r="H686" s="639" t="str">
        <f t="shared" si="57"/>
        <v>是</v>
      </c>
      <c r="I686" s="642" t="str">
        <f t="shared" si="58"/>
        <v>项</v>
      </c>
    </row>
    <row r="687" ht="34.9" customHeight="1" spans="1:9">
      <c r="A687" s="457">
        <v>21004</v>
      </c>
      <c r="B687" s="458" t="s">
        <v>636</v>
      </c>
      <c r="C687" s="595">
        <f>SUM(C688:C698)</f>
        <v>5314</v>
      </c>
      <c r="D687" s="595">
        <f>SUM(D688:D698)</f>
        <v>4947</v>
      </c>
      <c r="E687" s="595">
        <f>SUM(E688:E698)</f>
        <v>2772</v>
      </c>
      <c r="F687" s="353">
        <f t="shared" si="55"/>
        <v>-0.478</v>
      </c>
      <c r="G687" s="353">
        <f t="shared" si="56"/>
        <v>0.56</v>
      </c>
      <c r="H687" s="639" t="str">
        <f t="shared" si="57"/>
        <v>是</v>
      </c>
      <c r="I687" s="642" t="str">
        <f t="shared" si="58"/>
        <v>款</v>
      </c>
    </row>
    <row r="688" ht="34.9" customHeight="1" spans="1:9">
      <c r="A688" s="457">
        <v>2100401</v>
      </c>
      <c r="B688" s="458" t="s">
        <v>637</v>
      </c>
      <c r="C688" s="240">
        <v>449</v>
      </c>
      <c r="D688" s="595">
        <v>577</v>
      </c>
      <c r="E688" s="595">
        <v>499</v>
      </c>
      <c r="F688" s="353">
        <f t="shared" si="55"/>
        <v>0.111</v>
      </c>
      <c r="G688" s="353">
        <f t="shared" si="56"/>
        <v>0.865</v>
      </c>
      <c r="H688" s="639" t="str">
        <f t="shared" si="57"/>
        <v>是</v>
      </c>
      <c r="I688" s="642" t="str">
        <f t="shared" si="58"/>
        <v>项</v>
      </c>
    </row>
    <row r="689" ht="34.9" hidden="1" customHeight="1" spans="1:9">
      <c r="A689" s="457">
        <v>2100402</v>
      </c>
      <c r="B689" s="458" t="s">
        <v>638</v>
      </c>
      <c r="C689" s="240">
        <v>0</v>
      </c>
      <c r="D689" s="595">
        <v>0</v>
      </c>
      <c r="E689" s="595">
        <v>0</v>
      </c>
      <c r="F689" s="353" t="str">
        <f t="shared" si="55"/>
        <v/>
      </c>
      <c r="G689" s="351" t="str">
        <f t="shared" si="56"/>
        <v/>
      </c>
      <c r="H689" s="639" t="str">
        <f t="shared" si="57"/>
        <v>否</v>
      </c>
      <c r="I689" s="642" t="str">
        <f t="shared" si="58"/>
        <v>项</v>
      </c>
    </row>
    <row r="690" ht="34.9" customHeight="1" spans="1:9">
      <c r="A690" s="457">
        <v>2100403</v>
      </c>
      <c r="B690" s="458" t="s">
        <v>639</v>
      </c>
      <c r="C690" s="240">
        <v>570</v>
      </c>
      <c r="D690" s="595">
        <v>695</v>
      </c>
      <c r="E690" s="595">
        <v>647</v>
      </c>
      <c r="F690" s="353">
        <f t="shared" si="55"/>
        <v>0.135</v>
      </c>
      <c r="G690" s="353">
        <f t="shared" si="56"/>
        <v>0.931</v>
      </c>
      <c r="H690" s="639" t="str">
        <f t="shared" si="57"/>
        <v>是</v>
      </c>
      <c r="I690" s="642" t="str">
        <f t="shared" si="58"/>
        <v>项</v>
      </c>
    </row>
    <row r="691" ht="34.9" hidden="1" customHeight="1" spans="1:9">
      <c r="A691" s="457">
        <v>2100404</v>
      </c>
      <c r="B691" s="458" t="s">
        <v>640</v>
      </c>
      <c r="C691" s="240">
        <v>0</v>
      </c>
      <c r="D691" s="595">
        <v>0</v>
      </c>
      <c r="E691" s="595">
        <v>0</v>
      </c>
      <c r="F691" s="353" t="str">
        <f t="shared" si="55"/>
        <v/>
      </c>
      <c r="G691" s="351" t="str">
        <f t="shared" si="56"/>
        <v/>
      </c>
      <c r="H691" s="639" t="str">
        <f t="shared" si="57"/>
        <v>否</v>
      </c>
      <c r="I691" s="642" t="str">
        <f t="shared" si="58"/>
        <v>项</v>
      </c>
    </row>
    <row r="692" ht="34.9" hidden="1" customHeight="1" spans="1:9">
      <c r="A692" s="457">
        <v>2100405</v>
      </c>
      <c r="B692" s="458" t="s">
        <v>641</v>
      </c>
      <c r="C692" s="240">
        <v>0</v>
      </c>
      <c r="D692" s="595">
        <v>0</v>
      </c>
      <c r="E692" s="595">
        <v>0</v>
      </c>
      <c r="F692" s="353" t="str">
        <f t="shared" si="55"/>
        <v/>
      </c>
      <c r="G692" s="351" t="str">
        <f t="shared" si="56"/>
        <v/>
      </c>
      <c r="H692" s="639" t="str">
        <f t="shared" si="57"/>
        <v>否</v>
      </c>
      <c r="I692" s="642" t="str">
        <f t="shared" si="58"/>
        <v>项</v>
      </c>
    </row>
    <row r="693" ht="34.9" hidden="1" customHeight="1" spans="1:9">
      <c r="A693" s="457">
        <v>2100406</v>
      </c>
      <c r="B693" s="458" t="s">
        <v>642</v>
      </c>
      <c r="C693" s="240">
        <v>0</v>
      </c>
      <c r="D693" s="595">
        <v>0</v>
      </c>
      <c r="E693" s="595">
        <v>0</v>
      </c>
      <c r="F693" s="353" t="str">
        <f t="shared" si="55"/>
        <v/>
      </c>
      <c r="G693" s="351" t="str">
        <f t="shared" si="56"/>
        <v/>
      </c>
      <c r="H693" s="639" t="str">
        <f t="shared" si="57"/>
        <v>否</v>
      </c>
      <c r="I693" s="642" t="str">
        <f t="shared" si="58"/>
        <v>项</v>
      </c>
    </row>
    <row r="694" ht="34.9" hidden="1" customHeight="1" spans="1:9">
      <c r="A694" s="457">
        <v>2100407</v>
      </c>
      <c r="B694" s="458" t="s">
        <v>643</v>
      </c>
      <c r="C694" s="240">
        <v>0</v>
      </c>
      <c r="D694" s="595">
        <v>0</v>
      </c>
      <c r="E694" s="595">
        <v>0</v>
      </c>
      <c r="F694" s="353" t="str">
        <f t="shared" si="55"/>
        <v/>
      </c>
      <c r="G694" s="351" t="str">
        <f t="shared" si="56"/>
        <v/>
      </c>
      <c r="H694" s="639" t="str">
        <f t="shared" si="57"/>
        <v>否</v>
      </c>
      <c r="I694" s="642" t="str">
        <f t="shared" si="58"/>
        <v>项</v>
      </c>
    </row>
    <row r="695" ht="34.9" customHeight="1" spans="1:9">
      <c r="A695" s="457">
        <v>2100408</v>
      </c>
      <c r="B695" s="458" t="s">
        <v>644</v>
      </c>
      <c r="C695" s="240">
        <v>3152</v>
      </c>
      <c r="D695" s="595">
        <v>3105</v>
      </c>
      <c r="E695" s="595">
        <v>1175</v>
      </c>
      <c r="F695" s="353">
        <f t="shared" si="55"/>
        <v>-0.627</v>
      </c>
      <c r="G695" s="353">
        <f t="shared" si="56"/>
        <v>0.378</v>
      </c>
      <c r="H695" s="639" t="str">
        <f t="shared" si="57"/>
        <v>是</v>
      </c>
      <c r="I695" s="642" t="str">
        <f t="shared" si="58"/>
        <v>项</v>
      </c>
    </row>
    <row r="696" ht="34.9" customHeight="1" spans="1:9">
      <c r="A696" s="457">
        <v>2100409</v>
      </c>
      <c r="B696" s="458" t="s">
        <v>645</v>
      </c>
      <c r="C696" s="240">
        <v>577</v>
      </c>
      <c r="D696" s="595">
        <v>520</v>
      </c>
      <c r="E696" s="595">
        <v>320</v>
      </c>
      <c r="F696" s="353">
        <f t="shared" si="55"/>
        <v>-0.445</v>
      </c>
      <c r="G696" s="353">
        <f t="shared" si="56"/>
        <v>0.615</v>
      </c>
      <c r="H696" s="639" t="str">
        <f t="shared" si="57"/>
        <v>是</v>
      </c>
      <c r="I696" s="642" t="str">
        <f t="shared" si="58"/>
        <v>项</v>
      </c>
    </row>
    <row r="697" ht="34.9" customHeight="1" spans="1:9">
      <c r="A697" s="457">
        <v>2100410</v>
      </c>
      <c r="B697" s="458" t="s">
        <v>646</v>
      </c>
      <c r="C697" s="240">
        <v>452</v>
      </c>
      <c r="D697" s="595">
        <v>0</v>
      </c>
      <c r="E697" s="595">
        <v>131</v>
      </c>
      <c r="F697" s="353">
        <f t="shared" si="55"/>
        <v>-0.71</v>
      </c>
      <c r="G697" s="353" t="str">
        <f t="shared" si="56"/>
        <v/>
      </c>
      <c r="H697" s="639" t="str">
        <f t="shared" si="57"/>
        <v>是</v>
      </c>
      <c r="I697" s="642" t="str">
        <f t="shared" si="58"/>
        <v>项</v>
      </c>
    </row>
    <row r="698" ht="34.9" customHeight="1" spans="1:9">
      <c r="A698" s="457">
        <v>2100499</v>
      </c>
      <c r="B698" s="458" t="s">
        <v>647</v>
      </c>
      <c r="C698" s="240">
        <v>114</v>
      </c>
      <c r="D698" s="595">
        <v>50</v>
      </c>
      <c r="E698" s="595">
        <v>0</v>
      </c>
      <c r="F698" s="353">
        <f t="shared" si="55"/>
        <v>-1</v>
      </c>
      <c r="G698" s="353">
        <f t="shared" si="56"/>
        <v>0</v>
      </c>
      <c r="H698" s="639" t="str">
        <f t="shared" si="57"/>
        <v>是</v>
      </c>
      <c r="I698" s="642" t="str">
        <f t="shared" si="58"/>
        <v>项</v>
      </c>
    </row>
    <row r="699" ht="34.9" customHeight="1" spans="1:9">
      <c r="A699" s="457">
        <v>21006</v>
      </c>
      <c r="B699" s="458" t="s">
        <v>648</v>
      </c>
      <c r="C699" s="595">
        <f>C700+C701</f>
        <v>70</v>
      </c>
      <c r="D699" s="595">
        <f>D700+D701</f>
        <v>70</v>
      </c>
      <c r="E699" s="595">
        <f>E700+E701</f>
        <v>60</v>
      </c>
      <c r="F699" s="353">
        <f t="shared" si="55"/>
        <v>-0.143</v>
      </c>
      <c r="G699" s="353">
        <f t="shared" si="56"/>
        <v>0.857</v>
      </c>
      <c r="H699" s="639" t="str">
        <f t="shared" si="57"/>
        <v>是</v>
      </c>
      <c r="I699" s="642" t="str">
        <f t="shared" si="58"/>
        <v>款</v>
      </c>
    </row>
    <row r="700" ht="34.9" customHeight="1" spans="1:9">
      <c r="A700" s="457">
        <v>2100601</v>
      </c>
      <c r="B700" s="458" t="s">
        <v>649</v>
      </c>
      <c r="C700" s="240">
        <v>70</v>
      </c>
      <c r="D700" s="595">
        <v>70</v>
      </c>
      <c r="E700" s="595">
        <v>60</v>
      </c>
      <c r="F700" s="353">
        <f t="shared" si="55"/>
        <v>-0.143</v>
      </c>
      <c r="G700" s="353">
        <f t="shared" si="56"/>
        <v>0.857</v>
      </c>
      <c r="H700" s="639" t="str">
        <f t="shared" si="57"/>
        <v>是</v>
      </c>
      <c r="I700" s="642" t="str">
        <f t="shared" si="58"/>
        <v>项</v>
      </c>
    </row>
    <row r="701" ht="34.9" hidden="1" customHeight="1" spans="1:9">
      <c r="A701" s="457">
        <v>2100699</v>
      </c>
      <c r="B701" s="458" t="s">
        <v>650</v>
      </c>
      <c r="C701" s="240">
        <v>0</v>
      </c>
      <c r="D701" s="595">
        <v>0</v>
      </c>
      <c r="E701" s="595">
        <v>0</v>
      </c>
      <c r="F701" s="353" t="str">
        <f t="shared" si="55"/>
        <v/>
      </c>
      <c r="G701" s="351" t="str">
        <f t="shared" si="56"/>
        <v/>
      </c>
      <c r="H701" s="639" t="str">
        <f t="shared" si="57"/>
        <v>否</v>
      </c>
      <c r="I701" s="642" t="str">
        <f t="shared" si="58"/>
        <v>项</v>
      </c>
    </row>
    <row r="702" ht="34.9" customHeight="1" spans="1:9">
      <c r="A702" s="457">
        <v>21007</v>
      </c>
      <c r="B702" s="458" t="s">
        <v>651</v>
      </c>
      <c r="C702" s="595">
        <f>SUM(C703:C705)</f>
        <v>732</v>
      </c>
      <c r="D702" s="595">
        <f>SUM(D703:D705)</f>
        <v>787</v>
      </c>
      <c r="E702" s="595">
        <f>SUM(E703:E705)</f>
        <v>720</v>
      </c>
      <c r="F702" s="353">
        <f t="shared" si="55"/>
        <v>-0.016</v>
      </c>
      <c r="G702" s="353">
        <f t="shared" si="56"/>
        <v>0.915</v>
      </c>
      <c r="H702" s="639" t="str">
        <f t="shared" si="57"/>
        <v>是</v>
      </c>
      <c r="I702" s="642" t="str">
        <f t="shared" si="58"/>
        <v>款</v>
      </c>
    </row>
    <row r="703" ht="34.9" hidden="1" customHeight="1" spans="1:9">
      <c r="A703" s="457">
        <v>2100716</v>
      </c>
      <c r="B703" s="458" t="s">
        <v>652</v>
      </c>
      <c r="C703" s="240">
        <v>0</v>
      </c>
      <c r="D703" s="595">
        <v>0</v>
      </c>
      <c r="E703" s="595">
        <v>0</v>
      </c>
      <c r="F703" s="353" t="str">
        <f t="shared" si="55"/>
        <v/>
      </c>
      <c r="G703" s="351" t="str">
        <f t="shared" si="56"/>
        <v/>
      </c>
      <c r="H703" s="639" t="str">
        <f t="shared" si="57"/>
        <v>否</v>
      </c>
      <c r="I703" s="642" t="str">
        <f t="shared" si="58"/>
        <v>项</v>
      </c>
    </row>
    <row r="704" ht="34.9" customHeight="1" spans="1:9">
      <c r="A704" s="457">
        <v>2100717</v>
      </c>
      <c r="B704" s="458" t="s">
        <v>653</v>
      </c>
      <c r="C704" s="240">
        <v>122</v>
      </c>
      <c r="D704" s="595">
        <v>100</v>
      </c>
      <c r="E704" s="595">
        <v>0</v>
      </c>
      <c r="F704" s="353">
        <f t="shared" si="55"/>
        <v>-1</v>
      </c>
      <c r="G704" s="353">
        <f t="shared" si="56"/>
        <v>0</v>
      </c>
      <c r="H704" s="639" t="str">
        <f t="shared" si="57"/>
        <v>是</v>
      </c>
      <c r="I704" s="642" t="str">
        <f t="shared" si="58"/>
        <v>项</v>
      </c>
    </row>
    <row r="705" ht="34.9" customHeight="1" spans="1:9">
      <c r="A705" s="457">
        <v>2100799</v>
      </c>
      <c r="B705" s="458" t="s">
        <v>654</v>
      </c>
      <c r="C705" s="240">
        <v>610</v>
      </c>
      <c r="D705" s="595">
        <v>687</v>
      </c>
      <c r="E705" s="595">
        <v>720</v>
      </c>
      <c r="F705" s="353">
        <f t="shared" si="55"/>
        <v>0.18</v>
      </c>
      <c r="G705" s="353">
        <f t="shared" si="56"/>
        <v>1.048</v>
      </c>
      <c r="H705" s="639" t="str">
        <f t="shared" si="57"/>
        <v>是</v>
      </c>
      <c r="I705" s="642" t="str">
        <f t="shared" si="58"/>
        <v>项</v>
      </c>
    </row>
    <row r="706" ht="34.9" customHeight="1" spans="1:9">
      <c r="A706" s="457">
        <v>21011</v>
      </c>
      <c r="B706" s="458" t="s">
        <v>655</v>
      </c>
      <c r="C706" s="595">
        <f>SUM(C707:C710)</f>
        <v>8063</v>
      </c>
      <c r="D706" s="595">
        <f>SUM(D707:D710)</f>
        <v>8363</v>
      </c>
      <c r="E706" s="595">
        <f>SUM(E707:E710)</f>
        <v>8280</v>
      </c>
      <c r="F706" s="353">
        <f t="shared" si="55"/>
        <v>0.027</v>
      </c>
      <c r="G706" s="353">
        <f t="shared" si="56"/>
        <v>0.99</v>
      </c>
      <c r="H706" s="639" t="str">
        <f t="shared" si="57"/>
        <v>是</v>
      </c>
      <c r="I706" s="642" t="str">
        <f t="shared" si="58"/>
        <v>款</v>
      </c>
    </row>
    <row r="707" ht="34.9" customHeight="1" spans="1:9">
      <c r="A707" s="457">
        <v>2101101</v>
      </c>
      <c r="B707" s="458" t="s">
        <v>656</v>
      </c>
      <c r="C707" s="240">
        <v>1836</v>
      </c>
      <c r="D707" s="595">
        <v>1824</v>
      </c>
      <c r="E707" s="595">
        <v>1818</v>
      </c>
      <c r="F707" s="353">
        <f t="shared" si="55"/>
        <v>-0.01</v>
      </c>
      <c r="G707" s="353">
        <f t="shared" si="56"/>
        <v>0.997</v>
      </c>
      <c r="H707" s="639" t="str">
        <f t="shared" si="57"/>
        <v>是</v>
      </c>
      <c r="I707" s="642" t="str">
        <f t="shared" si="58"/>
        <v>项</v>
      </c>
    </row>
    <row r="708" ht="34.9" customHeight="1" spans="1:9">
      <c r="A708" s="457">
        <v>2101102</v>
      </c>
      <c r="B708" s="458" t="s">
        <v>657</v>
      </c>
      <c r="C708" s="240">
        <v>5795</v>
      </c>
      <c r="D708" s="595">
        <v>6094</v>
      </c>
      <c r="E708" s="595">
        <v>6061</v>
      </c>
      <c r="F708" s="353">
        <f t="shared" si="55"/>
        <v>0.046</v>
      </c>
      <c r="G708" s="353">
        <f t="shared" si="56"/>
        <v>0.995</v>
      </c>
      <c r="H708" s="639" t="str">
        <f t="shared" si="57"/>
        <v>是</v>
      </c>
      <c r="I708" s="642" t="str">
        <f t="shared" si="58"/>
        <v>项</v>
      </c>
    </row>
    <row r="709" ht="34.9" hidden="1" customHeight="1" spans="1:9">
      <c r="A709" s="457">
        <v>2101103</v>
      </c>
      <c r="B709" s="458" t="s">
        <v>658</v>
      </c>
      <c r="C709" s="240">
        <v>0</v>
      </c>
      <c r="D709" s="595">
        <v>0</v>
      </c>
      <c r="E709" s="595">
        <v>0</v>
      </c>
      <c r="F709" s="353" t="str">
        <f t="shared" si="55"/>
        <v/>
      </c>
      <c r="G709" s="351" t="str">
        <f t="shared" si="56"/>
        <v/>
      </c>
      <c r="H709" s="639" t="str">
        <f t="shared" si="57"/>
        <v>否</v>
      </c>
      <c r="I709" s="642" t="str">
        <f t="shared" si="58"/>
        <v>项</v>
      </c>
    </row>
    <row r="710" ht="34.9" customHeight="1" spans="1:9">
      <c r="A710" s="457">
        <v>2101199</v>
      </c>
      <c r="B710" s="459" t="s">
        <v>659</v>
      </c>
      <c r="C710" s="240">
        <v>432</v>
      </c>
      <c r="D710" s="595">
        <v>445</v>
      </c>
      <c r="E710" s="595">
        <v>401</v>
      </c>
      <c r="F710" s="353">
        <f t="shared" ref="F710:F773" si="59">IF(C710&lt;&gt;0,E710/C710-1,"")</f>
        <v>-0.072</v>
      </c>
      <c r="G710" s="353">
        <f t="shared" ref="G710:G773" si="60">IF(D710&lt;&gt;0,E710/D710,"")</f>
        <v>0.901</v>
      </c>
      <c r="H710" s="639" t="str">
        <f t="shared" si="57"/>
        <v>是</v>
      </c>
      <c r="I710" s="642" t="str">
        <f t="shared" si="58"/>
        <v>项</v>
      </c>
    </row>
    <row r="711" ht="34.9" customHeight="1" spans="1:9">
      <c r="A711" s="457">
        <v>21012</v>
      </c>
      <c r="B711" s="458" t="s">
        <v>660</v>
      </c>
      <c r="C711" s="595">
        <f>SUM(C712:C714)</f>
        <v>5068</v>
      </c>
      <c r="D711" s="595">
        <f>SUM(D712:D714)</f>
        <v>5528</v>
      </c>
      <c r="E711" s="595">
        <f>SUM(E712:E714)</f>
        <v>684</v>
      </c>
      <c r="F711" s="353">
        <f t="shared" si="59"/>
        <v>-0.865</v>
      </c>
      <c r="G711" s="353">
        <f t="shared" si="60"/>
        <v>0.124</v>
      </c>
      <c r="H711" s="639" t="str">
        <f t="shared" si="57"/>
        <v>是</v>
      </c>
      <c r="I711" s="642" t="str">
        <f t="shared" si="58"/>
        <v>款</v>
      </c>
    </row>
    <row r="712" ht="34.9" customHeight="1" spans="1:9">
      <c r="A712" s="457">
        <v>2101201</v>
      </c>
      <c r="B712" s="458" t="s">
        <v>661</v>
      </c>
      <c r="C712" s="240">
        <v>0</v>
      </c>
      <c r="D712" s="595">
        <v>0</v>
      </c>
      <c r="E712" s="595">
        <v>3</v>
      </c>
      <c r="F712" s="353" t="str">
        <f t="shared" si="59"/>
        <v/>
      </c>
      <c r="G712" s="353" t="str">
        <f t="shared" si="60"/>
        <v/>
      </c>
      <c r="H712" s="639" t="str">
        <f t="shared" si="57"/>
        <v>是</v>
      </c>
      <c r="I712" s="642" t="str">
        <f t="shared" si="58"/>
        <v>项</v>
      </c>
    </row>
    <row r="713" ht="34.9" customHeight="1" spans="1:9">
      <c r="A713" s="457">
        <v>2101202</v>
      </c>
      <c r="B713" s="458" t="s">
        <v>662</v>
      </c>
      <c r="C713" s="240">
        <v>5068</v>
      </c>
      <c r="D713" s="595">
        <v>5528</v>
      </c>
      <c r="E713" s="595">
        <v>681</v>
      </c>
      <c r="F713" s="353">
        <f t="shared" si="59"/>
        <v>-0.866</v>
      </c>
      <c r="G713" s="353">
        <f t="shared" si="60"/>
        <v>0.123</v>
      </c>
      <c r="H713" s="639" t="str">
        <f t="shared" si="57"/>
        <v>是</v>
      </c>
      <c r="I713" s="642" t="str">
        <f t="shared" si="58"/>
        <v>项</v>
      </c>
    </row>
    <row r="714" ht="34.9" hidden="1" customHeight="1" spans="1:9">
      <c r="A714" s="457">
        <v>2101299</v>
      </c>
      <c r="B714" s="458" t="s">
        <v>663</v>
      </c>
      <c r="C714" s="240">
        <v>0</v>
      </c>
      <c r="D714" s="595">
        <v>0</v>
      </c>
      <c r="E714" s="595">
        <v>0</v>
      </c>
      <c r="F714" s="353" t="str">
        <f t="shared" si="59"/>
        <v/>
      </c>
      <c r="G714" s="351" t="str">
        <f t="shared" si="60"/>
        <v/>
      </c>
      <c r="H714" s="639" t="str">
        <f t="shared" ref="H714:H761" si="61">IF(LEN(A714)=3,"是",IF(B714&lt;&gt;"",IF(SUM(C714:E714)&lt;&gt;0,"是","否"),"是"))</f>
        <v>否</v>
      </c>
      <c r="I714" s="642" t="str">
        <f t="shared" ref="I714:I761" si="62">IF(LEN(A714)=3,"类",IF(LEN(A714)=5,"款","项"))</f>
        <v>项</v>
      </c>
    </row>
    <row r="715" ht="34.9" customHeight="1" spans="1:9">
      <c r="A715" s="457">
        <v>21013</v>
      </c>
      <c r="B715" s="458" t="s">
        <v>664</v>
      </c>
      <c r="C715" s="595">
        <f>SUM(C716:C718)</f>
        <v>1763</v>
      </c>
      <c r="D715" s="595">
        <f>SUM(D716:D718)</f>
        <v>2225</v>
      </c>
      <c r="E715" s="595">
        <f>SUM(E716:E718)</f>
        <v>2503</v>
      </c>
      <c r="F715" s="353">
        <f t="shared" si="59"/>
        <v>0.42</v>
      </c>
      <c r="G715" s="353">
        <f t="shared" si="60"/>
        <v>1.125</v>
      </c>
      <c r="H715" s="639" t="str">
        <f t="shared" si="61"/>
        <v>是</v>
      </c>
      <c r="I715" s="642" t="str">
        <f t="shared" si="62"/>
        <v>款</v>
      </c>
    </row>
    <row r="716" ht="34.9" customHeight="1" spans="1:9">
      <c r="A716" s="457">
        <v>2101301</v>
      </c>
      <c r="B716" s="458" t="s">
        <v>665</v>
      </c>
      <c r="C716" s="240">
        <v>1753</v>
      </c>
      <c r="D716" s="595">
        <v>1760</v>
      </c>
      <c r="E716" s="595">
        <v>2478</v>
      </c>
      <c r="F716" s="353">
        <f t="shared" si="59"/>
        <v>0.414</v>
      </c>
      <c r="G716" s="353">
        <f t="shared" si="60"/>
        <v>1.408</v>
      </c>
      <c r="H716" s="639" t="str">
        <f t="shared" si="61"/>
        <v>是</v>
      </c>
      <c r="I716" s="642" t="str">
        <f t="shared" si="62"/>
        <v>项</v>
      </c>
    </row>
    <row r="717" ht="34.9" customHeight="1" spans="1:9">
      <c r="A717" s="457">
        <v>2101302</v>
      </c>
      <c r="B717" s="458" t="s">
        <v>666</v>
      </c>
      <c r="C717" s="240">
        <v>10</v>
      </c>
      <c r="D717" s="595">
        <v>10</v>
      </c>
      <c r="E717" s="595">
        <v>25</v>
      </c>
      <c r="F717" s="353">
        <f t="shared" si="59"/>
        <v>1.5</v>
      </c>
      <c r="G717" s="353">
        <f t="shared" si="60"/>
        <v>2.5</v>
      </c>
      <c r="H717" s="639" t="str">
        <f t="shared" si="61"/>
        <v>是</v>
      </c>
      <c r="I717" s="642" t="str">
        <f t="shared" si="62"/>
        <v>项</v>
      </c>
    </row>
    <row r="718" ht="34.9" customHeight="1" spans="1:9">
      <c r="A718" s="457">
        <v>2101399</v>
      </c>
      <c r="B718" s="458" t="s">
        <v>667</v>
      </c>
      <c r="C718" s="240">
        <v>0</v>
      </c>
      <c r="D718" s="595">
        <v>455</v>
      </c>
      <c r="E718" s="595">
        <v>0</v>
      </c>
      <c r="F718" s="353" t="str">
        <f t="shared" si="59"/>
        <v/>
      </c>
      <c r="G718" s="353">
        <f t="shared" si="60"/>
        <v>0</v>
      </c>
      <c r="H718" s="639" t="str">
        <f t="shared" si="61"/>
        <v>是</v>
      </c>
      <c r="I718" s="642" t="str">
        <f t="shared" si="62"/>
        <v>项</v>
      </c>
    </row>
    <row r="719" ht="34.9" customHeight="1" spans="1:9">
      <c r="A719" s="457">
        <v>21014</v>
      </c>
      <c r="B719" s="458" t="s">
        <v>668</v>
      </c>
      <c r="C719" s="595">
        <f>C720+C721</f>
        <v>114</v>
      </c>
      <c r="D719" s="595">
        <f>D720+D721</f>
        <v>114</v>
      </c>
      <c r="E719" s="595">
        <f>E720+E721</f>
        <v>115</v>
      </c>
      <c r="F719" s="353">
        <f t="shared" si="59"/>
        <v>0.009</v>
      </c>
      <c r="G719" s="353">
        <f t="shared" si="60"/>
        <v>1.009</v>
      </c>
      <c r="H719" s="639" t="str">
        <f t="shared" si="61"/>
        <v>是</v>
      </c>
      <c r="I719" s="642" t="str">
        <f t="shared" si="62"/>
        <v>款</v>
      </c>
    </row>
    <row r="720" ht="34.9" customHeight="1" spans="1:9">
      <c r="A720" s="457">
        <v>2101401</v>
      </c>
      <c r="B720" s="458" t="s">
        <v>669</v>
      </c>
      <c r="C720" s="240">
        <v>114</v>
      </c>
      <c r="D720" s="595">
        <v>114</v>
      </c>
      <c r="E720" s="595">
        <v>10</v>
      </c>
      <c r="F720" s="353">
        <f t="shared" si="59"/>
        <v>-0.912</v>
      </c>
      <c r="G720" s="353">
        <f t="shared" si="60"/>
        <v>0.088</v>
      </c>
      <c r="H720" s="639" t="str">
        <f t="shared" si="61"/>
        <v>是</v>
      </c>
      <c r="I720" s="642" t="str">
        <f t="shared" si="62"/>
        <v>项</v>
      </c>
    </row>
    <row r="721" ht="34.9" customHeight="1" spans="1:9">
      <c r="A721" s="457">
        <v>2101499</v>
      </c>
      <c r="B721" s="458" t="s">
        <v>670</v>
      </c>
      <c r="C721" s="240">
        <v>0</v>
      </c>
      <c r="D721" s="595">
        <v>0</v>
      </c>
      <c r="E721" s="595">
        <v>105</v>
      </c>
      <c r="F721" s="353" t="str">
        <f t="shared" si="59"/>
        <v/>
      </c>
      <c r="G721" s="353" t="str">
        <f t="shared" si="60"/>
        <v/>
      </c>
      <c r="H721" s="639" t="str">
        <f t="shared" si="61"/>
        <v>是</v>
      </c>
      <c r="I721" s="642" t="str">
        <f t="shared" si="62"/>
        <v>项</v>
      </c>
    </row>
    <row r="722" ht="34.9" customHeight="1" spans="1:9">
      <c r="A722" s="457">
        <v>21015</v>
      </c>
      <c r="B722" s="458" t="s">
        <v>671</v>
      </c>
      <c r="C722" s="595">
        <f>SUM(C723:C730)</f>
        <v>349</v>
      </c>
      <c r="D722" s="595">
        <f>SUM(D723:D730)</f>
        <v>367</v>
      </c>
      <c r="E722" s="595">
        <f>SUM(E723:E730)</f>
        <v>347</v>
      </c>
      <c r="F722" s="353">
        <f t="shared" si="59"/>
        <v>-0.006</v>
      </c>
      <c r="G722" s="353">
        <f t="shared" si="60"/>
        <v>0.946</v>
      </c>
      <c r="H722" s="639" t="str">
        <f t="shared" si="61"/>
        <v>是</v>
      </c>
      <c r="I722" s="642" t="str">
        <f t="shared" si="62"/>
        <v>款</v>
      </c>
    </row>
    <row r="723" ht="34.9" customHeight="1" spans="1:9">
      <c r="A723" s="457">
        <v>2101501</v>
      </c>
      <c r="B723" s="458" t="s">
        <v>138</v>
      </c>
      <c r="C723" s="240">
        <v>327</v>
      </c>
      <c r="D723" s="595">
        <v>347</v>
      </c>
      <c r="E723" s="595">
        <v>334</v>
      </c>
      <c r="F723" s="353">
        <f t="shared" si="59"/>
        <v>0.021</v>
      </c>
      <c r="G723" s="353">
        <f t="shared" si="60"/>
        <v>0.963</v>
      </c>
      <c r="H723" s="639" t="str">
        <f t="shared" si="61"/>
        <v>是</v>
      </c>
      <c r="I723" s="642" t="str">
        <f t="shared" si="62"/>
        <v>项</v>
      </c>
    </row>
    <row r="724" ht="34.9" hidden="1" customHeight="1" spans="1:9">
      <c r="A724" s="457">
        <v>2101502</v>
      </c>
      <c r="B724" s="458" t="s">
        <v>139</v>
      </c>
      <c r="C724" s="240">
        <v>0</v>
      </c>
      <c r="D724" s="595">
        <v>0</v>
      </c>
      <c r="E724" s="595">
        <v>0</v>
      </c>
      <c r="F724" s="353" t="str">
        <f t="shared" si="59"/>
        <v/>
      </c>
      <c r="G724" s="351" t="str">
        <f t="shared" si="60"/>
        <v/>
      </c>
      <c r="H724" s="639" t="str">
        <f t="shared" si="61"/>
        <v>否</v>
      </c>
      <c r="I724" s="642" t="str">
        <f t="shared" si="62"/>
        <v>项</v>
      </c>
    </row>
    <row r="725" ht="34.9" hidden="1" customHeight="1" spans="1:9">
      <c r="A725" s="457">
        <v>2101503</v>
      </c>
      <c r="B725" s="458" t="s">
        <v>140</v>
      </c>
      <c r="C725" s="240">
        <v>0</v>
      </c>
      <c r="D725" s="595">
        <v>0</v>
      </c>
      <c r="E725" s="595">
        <v>0</v>
      </c>
      <c r="F725" s="353" t="str">
        <f t="shared" si="59"/>
        <v/>
      </c>
      <c r="G725" s="351" t="str">
        <f t="shared" si="60"/>
        <v/>
      </c>
      <c r="H725" s="639" t="str">
        <f t="shared" si="61"/>
        <v>否</v>
      </c>
      <c r="I725" s="642" t="str">
        <f t="shared" si="62"/>
        <v>项</v>
      </c>
    </row>
    <row r="726" ht="34.9" hidden="1" customHeight="1" spans="1:9">
      <c r="A726" s="457">
        <v>2101504</v>
      </c>
      <c r="B726" s="458" t="s">
        <v>179</v>
      </c>
      <c r="C726" s="240">
        <v>0</v>
      </c>
      <c r="D726" s="595">
        <v>0</v>
      </c>
      <c r="E726" s="595">
        <v>0</v>
      </c>
      <c r="F726" s="353" t="str">
        <f t="shared" si="59"/>
        <v/>
      </c>
      <c r="G726" s="351" t="str">
        <f t="shared" si="60"/>
        <v/>
      </c>
      <c r="H726" s="639" t="str">
        <f t="shared" si="61"/>
        <v>否</v>
      </c>
      <c r="I726" s="642" t="str">
        <f t="shared" si="62"/>
        <v>项</v>
      </c>
    </row>
    <row r="727" ht="34.9" hidden="1" customHeight="1" spans="1:9">
      <c r="A727" s="457">
        <v>2101505</v>
      </c>
      <c r="B727" s="458" t="s">
        <v>672</v>
      </c>
      <c r="C727" s="240">
        <v>0</v>
      </c>
      <c r="D727" s="595">
        <v>0</v>
      </c>
      <c r="E727" s="595">
        <v>0</v>
      </c>
      <c r="F727" s="353" t="str">
        <f t="shared" si="59"/>
        <v/>
      </c>
      <c r="G727" s="351" t="str">
        <f t="shared" si="60"/>
        <v/>
      </c>
      <c r="H727" s="639" t="str">
        <f t="shared" si="61"/>
        <v>否</v>
      </c>
      <c r="I727" s="642" t="str">
        <f t="shared" si="62"/>
        <v>项</v>
      </c>
    </row>
    <row r="728" ht="34.9" hidden="1" customHeight="1" spans="1:9">
      <c r="A728" s="457">
        <v>2101506</v>
      </c>
      <c r="B728" s="458" t="s">
        <v>673</v>
      </c>
      <c r="C728" s="240">
        <v>0</v>
      </c>
      <c r="D728" s="595">
        <v>0</v>
      </c>
      <c r="E728" s="595">
        <v>0</v>
      </c>
      <c r="F728" s="353" t="str">
        <f t="shared" si="59"/>
        <v/>
      </c>
      <c r="G728" s="351" t="str">
        <f t="shared" si="60"/>
        <v/>
      </c>
      <c r="H728" s="639" t="str">
        <f t="shared" si="61"/>
        <v>否</v>
      </c>
      <c r="I728" s="642" t="str">
        <f t="shared" si="62"/>
        <v>项</v>
      </c>
    </row>
    <row r="729" ht="34.9" hidden="1" customHeight="1" spans="1:9">
      <c r="A729" s="457">
        <v>2101550</v>
      </c>
      <c r="B729" s="458" t="s">
        <v>147</v>
      </c>
      <c r="C729" s="240">
        <v>0</v>
      </c>
      <c r="D729" s="595">
        <v>0</v>
      </c>
      <c r="E729" s="595">
        <v>0</v>
      </c>
      <c r="F729" s="353" t="str">
        <f t="shared" si="59"/>
        <v/>
      </c>
      <c r="G729" s="351" t="str">
        <f t="shared" si="60"/>
        <v/>
      </c>
      <c r="H729" s="639" t="str">
        <f t="shared" si="61"/>
        <v>否</v>
      </c>
      <c r="I729" s="642" t="str">
        <f t="shared" si="62"/>
        <v>项</v>
      </c>
    </row>
    <row r="730" ht="34.9" customHeight="1" spans="1:9">
      <c r="A730" s="457">
        <v>2101599</v>
      </c>
      <c r="B730" s="458" t="s">
        <v>674</v>
      </c>
      <c r="C730" s="240">
        <v>22</v>
      </c>
      <c r="D730" s="595">
        <v>20</v>
      </c>
      <c r="E730" s="595">
        <v>13</v>
      </c>
      <c r="F730" s="353">
        <f t="shared" si="59"/>
        <v>-0.409</v>
      </c>
      <c r="G730" s="353">
        <f t="shared" si="60"/>
        <v>0.65</v>
      </c>
      <c r="H730" s="639" t="str">
        <f t="shared" si="61"/>
        <v>是</v>
      </c>
      <c r="I730" s="642" t="str">
        <f t="shared" si="62"/>
        <v>项</v>
      </c>
    </row>
    <row r="731" ht="34.9" customHeight="1" spans="1:9">
      <c r="A731" s="457">
        <v>21016</v>
      </c>
      <c r="B731" s="458" t="s">
        <v>675</v>
      </c>
      <c r="C731" s="595">
        <f>C732</f>
        <v>315</v>
      </c>
      <c r="D731" s="595">
        <f>D732</f>
        <v>10</v>
      </c>
      <c r="E731" s="595">
        <f>E732</f>
        <v>0</v>
      </c>
      <c r="F731" s="353">
        <f t="shared" si="59"/>
        <v>-1</v>
      </c>
      <c r="G731" s="353">
        <f t="shared" si="60"/>
        <v>0</v>
      </c>
      <c r="H731" s="639" t="str">
        <f t="shared" si="61"/>
        <v>是</v>
      </c>
      <c r="I731" s="642" t="str">
        <f t="shared" si="62"/>
        <v>款</v>
      </c>
    </row>
    <row r="732" ht="34.9" customHeight="1" spans="1:9">
      <c r="A732" s="457">
        <v>2101601</v>
      </c>
      <c r="B732" s="458" t="s">
        <v>676</v>
      </c>
      <c r="C732" s="240">
        <v>315</v>
      </c>
      <c r="D732" s="595">
        <v>10</v>
      </c>
      <c r="E732" s="595">
        <v>0</v>
      </c>
      <c r="F732" s="353">
        <f t="shared" si="59"/>
        <v>-1</v>
      </c>
      <c r="G732" s="353">
        <f t="shared" si="60"/>
        <v>0</v>
      </c>
      <c r="H732" s="639" t="str">
        <f t="shared" si="61"/>
        <v>是</v>
      </c>
      <c r="I732" s="642" t="str">
        <f t="shared" si="62"/>
        <v>项</v>
      </c>
    </row>
    <row r="733" ht="34.9" customHeight="1" spans="1:9">
      <c r="A733" s="457">
        <v>21099</v>
      </c>
      <c r="B733" s="458" t="s">
        <v>677</v>
      </c>
      <c r="C733" s="595">
        <f>C734</f>
        <v>229</v>
      </c>
      <c r="D733" s="595">
        <f>D734</f>
        <v>50</v>
      </c>
      <c r="E733" s="595">
        <f>E734</f>
        <v>17</v>
      </c>
      <c r="F733" s="353">
        <f t="shared" si="59"/>
        <v>-0.926</v>
      </c>
      <c r="G733" s="353">
        <f t="shared" si="60"/>
        <v>0.34</v>
      </c>
      <c r="H733" s="639" t="str">
        <f t="shared" si="61"/>
        <v>是</v>
      </c>
      <c r="I733" s="642" t="str">
        <f t="shared" si="62"/>
        <v>款</v>
      </c>
    </row>
    <row r="734" ht="34.9" customHeight="1" spans="1:9">
      <c r="A734" s="647">
        <v>2109999</v>
      </c>
      <c r="B734" s="458" t="s">
        <v>678</v>
      </c>
      <c r="C734" s="240">
        <v>229</v>
      </c>
      <c r="D734" s="595">
        <v>50</v>
      </c>
      <c r="E734" s="595">
        <v>17</v>
      </c>
      <c r="F734" s="353">
        <f t="shared" si="59"/>
        <v>-0.926</v>
      </c>
      <c r="G734" s="353">
        <f t="shared" si="60"/>
        <v>0.34</v>
      </c>
      <c r="H734" s="639" t="str">
        <f t="shared" si="61"/>
        <v>是</v>
      </c>
      <c r="I734" s="642" t="str">
        <f t="shared" si="62"/>
        <v>项</v>
      </c>
    </row>
    <row r="735" ht="34.9" customHeight="1" spans="1:9">
      <c r="A735" s="637">
        <v>211</v>
      </c>
      <c r="B735" s="644" t="s">
        <v>95</v>
      </c>
      <c r="C735" s="591">
        <f>SUM(C736,C746,C750,,C759,C764,C771,C777,C780,C783,C785,C787,C793,C795,C797,C812)</f>
        <v>13068</v>
      </c>
      <c r="D735" s="591">
        <f>SUM(D736,D746,D750,,D759,D764,D771,D777,D780,D783,D785,D787,D793,D795,D797,D812)</f>
        <v>13269</v>
      </c>
      <c r="E735" s="591">
        <f>SUM(E736,E746,E750,,E759,E764,E771,E777,E780,E783,E785,E787,E793,E795,E797,E812)</f>
        <v>1039</v>
      </c>
      <c r="F735" s="351">
        <f t="shared" si="59"/>
        <v>-0.92</v>
      </c>
      <c r="G735" s="351">
        <f t="shared" si="60"/>
        <v>0.078</v>
      </c>
      <c r="H735" s="639" t="str">
        <f t="shared" si="61"/>
        <v>是</v>
      </c>
      <c r="I735" s="642" t="str">
        <f t="shared" si="62"/>
        <v>类</v>
      </c>
    </row>
    <row r="736" ht="34.9" hidden="1" customHeight="1" spans="1:9">
      <c r="A736" s="457">
        <v>21101</v>
      </c>
      <c r="B736" s="458" t="s">
        <v>679</v>
      </c>
      <c r="C736" s="595">
        <f>SUM(C737:C745)</f>
        <v>0</v>
      </c>
      <c r="D736" s="595">
        <f>SUM(D737:D745)</f>
        <v>0</v>
      </c>
      <c r="E736" s="595">
        <f>SUM(E737:E745)</f>
        <v>0</v>
      </c>
      <c r="F736" s="353" t="str">
        <f t="shared" si="59"/>
        <v/>
      </c>
      <c r="G736" s="351" t="str">
        <f t="shared" si="60"/>
        <v/>
      </c>
      <c r="H736" s="639" t="str">
        <f t="shared" si="61"/>
        <v>否</v>
      </c>
      <c r="I736" s="642" t="str">
        <f t="shared" si="62"/>
        <v>款</v>
      </c>
    </row>
    <row r="737" ht="34.9" hidden="1" customHeight="1" spans="1:9">
      <c r="A737" s="457">
        <v>2110101</v>
      </c>
      <c r="B737" s="458" t="s">
        <v>138</v>
      </c>
      <c r="C737" s="240">
        <v>0</v>
      </c>
      <c r="D737" s="595">
        <v>0</v>
      </c>
      <c r="E737" s="595">
        <v>0</v>
      </c>
      <c r="F737" s="353" t="str">
        <f t="shared" si="59"/>
        <v/>
      </c>
      <c r="G737" s="351" t="str">
        <f t="shared" si="60"/>
        <v/>
      </c>
      <c r="H737" s="639" t="str">
        <f t="shared" si="61"/>
        <v>否</v>
      </c>
      <c r="I737" s="642" t="str">
        <f t="shared" si="62"/>
        <v>项</v>
      </c>
    </row>
    <row r="738" ht="34.9" hidden="1" customHeight="1" spans="1:9">
      <c r="A738" s="457">
        <v>2110102</v>
      </c>
      <c r="B738" s="458" t="s">
        <v>139</v>
      </c>
      <c r="C738" s="240">
        <v>0</v>
      </c>
      <c r="D738" s="595">
        <v>0</v>
      </c>
      <c r="E738" s="595">
        <v>0</v>
      </c>
      <c r="F738" s="353" t="str">
        <f t="shared" si="59"/>
        <v/>
      </c>
      <c r="G738" s="351" t="str">
        <f t="shared" si="60"/>
        <v/>
      </c>
      <c r="H738" s="639" t="str">
        <f t="shared" si="61"/>
        <v>否</v>
      </c>
      <c r="I738" s="642" t="str">
        <f t="shared" si="62"/>
        <v>项</v>
      </c>
    </row>
    <row r="739" ht="34.9" hidden="1" customHeight="1" spans="1:9">
      <c r="A739" s="457">
        <v>2110103</v>
      </c>
      <c r="B739" s="458" t="s">
        <v>140</v>
      </c>
      <c r="C739" s="240">
        <v>0</v>
      </c>
      <c r="D739" s="595">
        <v>0</v>
      </c>
      <c r="E739" s="595">
        <v>0</v>
      </c>
      <c r="F739" s="353" t="str">
        <f t="shared" si="59"/>
        <v/>
      </c>
      <c r="G739" s="351" t="str">
        <f t="shared" si="60"/>
        <v/>
      </c>
      <c r="H739" s="639" t="str">
        <f t="shared" si="61"/>
        <v>否</v>
      </c>
      <c r="I739" s="642" t="str">
        <f t="shared" si="62"/>
        <v>项</v>
      </c>
    </row>
    <row r="740" ht="34.9" hidden="1" customHeight="1" spans="1:9">
      <c r="A740" s="457">
        <v>2110104</v>
      </c>
      <c r="B740" s="458" t="s">
        <v>680</v>
      </c>
      <c r="C740" s="240">
        <v>0</v>
      </c>
      <c r="D740" s="595">
        <v>0</v>
      </c>
      <c r="E740" s="595">
        <v>0</v>
      </c>
      <c r="F740" s="353" t="str">
        <f t="shared" si="59"/>
        <v/>
      </c>
      <c r="G740" s="351" t="str">
        <f t="shared" si="60"/>
        <v/>
      </c>
      <c r="H740" s="639" t="str">
        <f t="shared" si="61"/>
        <v>否</v>
      </c>
      <c r="I740" s="642" t="str">
        <f t="shared" si="62"/>
        <v>项</v>
      </c>
    </row>
    <row r="741" ht="34.9" hidden="1" customHeight="1" spans="1:9">
      <c r="A741" s="457">
        <v>2110105</v>
      </c>
      <c r="B741" s="458" t="s">
        <v>681</v>
      </c>
      <c r="C741" s="240">
        <v>0</v>
      </c>
      <c r="D741" s="595">
        <v>0</v>
      </c>
      <c r="E741" s="595">
        <v>0</v>
      </c>
      <c r="F741" s="353" t="str">
        <f t="shared" si="59"/>
        <v/>
      </c>
      <c r="G741" s="351" t="str">
        <f t="shared" si="60"/>
        <v/>
      </c>
      <c r="H741" s="639" t="str">
        <f t="shared" si="61"/>
        <v>否</v>
      </c>
      <c r="I741" s="642" t="str">
        <f t="shared" si="62"/>
        <v>项</v>
      </c>
    </row>
    <row r="742" ht="34.9" hidden="1" customHeight="1" spans="1:9">
      <c r="A742" s="457">
        <v>2110106</v>
      </c>
      <c r="B742" s="458" t="s">
        <v>682</v>
      </c>
      <c r="C742" s="240">
        <v>0</v>
      </c>
      <c r="D742" s="595">
        <v>0</v>
      </c>
      <c r="E742" s="595">
        <v>0</v>
      </c>
      <c r="F742" s="353" t="str">
        <f t="shared" si="59"/>
        <v/>
      </c>
      <c r="G742" s="351" t="str">
        <f t="shared" si="60"/>
        <v/>
      </c>
      <c r="H742" s="639" t="str">
        <f t="shared" si="61"/>
        <v>否</v>
      </c>
      <c r="I742" s="642" t="str">
        <f t="shared" si="62"/>
        <v>项</v>
      </c>
    </row>
    <row r="743" ht="34.9" hidden="1" customHeight="1" spans="1:9">
      <c r="A743" s="457">
        <v>2110107</v>
      </c>
      <c r="B743" s="458" t="s">
        <v>683</v>
      </c>
      <c r="C743" s="240">
        <v>0</v>
      </c>
      <c r="D743" s="595">
        <v>0</v>
      </c>
      <c r="E743" s="595">
        <v>0</v>
      </c>
      <c r="F743" s="353" t="str">
        <f t="shared" si="59"/>
        <v/>
      </c>
      <c r="G743" s="351" t="str">
        <f t="shared" si="60"/>
        <v/>
      </c>
      <c r="H743" s="639" t="str">
        <f t="shared" si="61"/>
        <v>否</v>
      </c>
      <c r="I743" s="642" t="str">
        <f t="shared" si="62"/>
        <v>项</v>
      </c>
    </row>
    <row r="744" ht="34.9" hidden="1" customHeight="1" spans="1:9">
      <c r="A744" s="457">
        <v>2110108</v>
      </c>
      <c r="B744" s="458" t="s">
        <v>684</v>
      </c>
      <c r="C744" s="240">
        <v>0</v>
      </c>
      <c r="D744" s="595">
        <v>0</v>
      </c>
      <c r="E744" s="595">
        <v>0</v>
      </c>
      <c r="F744" s="353" t="str">
        <f t="shared" si="59"/>
        <v/>
      </c>
      <c r="G744" s="351" t="str">
        <f t="shared" si="60"/>
        <v/>
      </c>
      <c r="H744" s="639" t="str">
        <f t="shared" si="61"/>
        <v>否</v>
      </c>
      <c r="I744" s="642" t="str">
        <f t="shared" si="62"/>
        <v>项</v>
      </c>
    </row>
    <row r="745" ht="34.9" hidden="1" customHeight="1" spans="1:9">
      <c r="A745" s="457">
        <v>2110199</v>
      </c>
      <c r="B745" s="458" t="s">
        <v>685</v>
      </c>
      <c r="C745" s="240">
        <v>0</v>
      </c>
      <c r="D745" s="595">
        <v>0</v>
      </c>
      <c r="E745" s="595">
        <v>0</v>
      </c>
      <c r="F745" s="353" t="str">
        <f t="shared" si="59"/>
        <v/>
      </c>
      <c r="G745" s="351" t="str">
        <f t="shared" si="60"/>
        <v/>
      </c>
      <c r="H745" s="639" t="str">
        <f t="shared" si="61"/>
        <v>否</v>
      </c>
      <c r="I745" s="642" t="str">
        <f t="shared" si="62"/>
        <v>项</v>
      </c>
    </row>
    <row r="746" ht="34.9" hidden="1" customHeight="1" spans="1:9">
      <c r="A746" s="457">
        <v>21102</v>
      </c>
      <c r="B746" s="458" t="s">
        <v>686</v>
      </c>
      <c r="C746" s="595">
        <f>SUM(C747:C749)</f>
        <v>0</v>
      </c>
      <c r="D746" s="595">
        <f>SUM(D747:D749)</f>
        <v>0</v>
      </c>
      <c r="E746" s="595">
        <f>SUM(E747:E749)</f>
        <v>0</v>
      </c>
      <c r="F746" s="353" t="str">
        <f t="shared" si="59"/>
        <v/>
      </c>
      <c r="G746" s="351" t="str">
        <f t="shared" si="60"/>
        <v/>
      </c>
      <c r="H746" s="639" t="str">
        <f t="shared" si="61"/>
        <v>否</v>
      </c>
      <c r="I746" s="642" t="str">
        <f t="shared" si="62"/>
        <v>款</v>
      </c>
    </row>
    <row r="747" ht="34.9" hidden="1" customHeight="1" spans="1:9">
      <c r="A747" s="457">
        <v>2110203</v>
      </c>
      <c r="B747" s="458" t="s">
        <v>687</v>
      </c>
      <c r="C747" s="240">
        <v>0</v>
      </c>
      <c r="D747" s="595">
        <v>0</v>
      </c>
      <c r="E747" s="595">
        <v>0</v>
      </c>
      <c r="F747" s="353" t="str">
        <f t="shared" si="59"/>
        <v/>
      </c>
      <c r="G747" s="351" t="str">
        <f t="shared" si="60"/>
        <v/>
      </c>
      <c r="H747" s="639" t="str">
        <f t="shared" si="61"/>
        <v>否</v>
      </c>
      <c r="I747" s="642" t="str">
        <f t="shared" si="62"/>
        <v>项</v>
      </c>
    </row>
    <row r="748" ht="34.9" hidden="1" customHeight="1" spans="1:9">
      <c r="A748" s="457">
        <v>2110204</v>
      </c>
      <c r="B748" s="458" t="s">
        <v>688</v>
      </c>
      <c r="C748" s="240">
        <v>0</v>
      </c>
      <c r="D748" s="595">
        <v>0</v>
      </c>
      <c r="E748" s="595">
        <v>0</v>
      </c>
      <c r="F748" s="353" t="str">
        <f t="shared" si="59"/>
        <v/>
      </c>
      <c r="G748" s="351" t="str">
        <f t="shared" si="60"/>
        <v/>
      </c>
      <c r="H748" s="639" t="str">
        <f t="shared" si="61"/>
        <v>否</v>
      </c>
      <c r="I748" s="642" t="str">
        <f t="shared" si="62"/>
        <v>项</v>
      </c>
    </row>
    <row r="749" ht="34.9" hidden="1" customHeight="1" spans="1:9">
      <c r="A749" s="457">
        <v>2110299</v>
      </c>
      <c r="B749" s="458" t="s">
        <v>689</v>
      </c>
      <c r="C749" s="240">
        <v>0</v>
      </c>
      <c r="D749" s="595">
        <v>0</v>
      </c>
      <c r="E749" s="595">
        <v>0</v>
      </c>
      <c r="F749" s="353" t="str">
        <f t="shared" si="59"/>
        <v/>
      </c>
      <c r="G749" s="351" t="str">
        <f t="shared" si="60"/>
        <v/>
      </c>
      <c r="H749" s="639" t="str">
        <f t="shared" si="61"/>
        <v>否</v>
      </c>
      <c r="I749" s="642" t="str">
        <f t="shared" si="62"/>
        <v>项</v>
      </c>
    </row>
    <row r="750" ht="34.9" hidden="1" customHeight="1" spans="1:9">
      <c r="A750" s="457">
        <v>21103</v>
      </c>
      <c r="B750" s="458" t="s">
        <v>690</v>
      </c>
      <c r="C750" s="595">
        <f>SUM(C751:C758)</f>
        <v>0</v>
      </c>
      <c r="D750" s="595">
        <f>SUM(D751:D758)</f>
        <v>0</v>
      </c>
      <c r="E750" s="595">
        <f>SUM(E751:E758)</f>
        <v>0</v>
      </c>
      <c r="F750" s="353" t="str">
        <f t="shared" si="59"/>
        <v/>
      </c>
      <c r="G750" s="351" t="str">
        <f t="shared" si="60"/>
        <v/>
      </c>
      <c r="H750" s="639" t="str">
        <f t="shared" si="61"/>
        <v>否</v>
      </c>
      <c r="I750" s="642" t="str">
        <f t="shared" si="62"/>
        <v>款</v>
      </c>
    </row>
    <row r="751" ht="34.9" hidden="1" customHeight="1" spans="1:9">
      <c r="A751" s="457">
        <v>2110301</v>
      </c>
      <c r="B751" s="458" t="s">
        <v>691</v>
      </c>
      <c r="C751" s="240">
        <v>0</v>
      </c>
      <c r="D751" s="595">
        <v>0</v>
      </c>
      <c r="E751" s="595">
        <v>0</v>
      </c>
      <c r="F751" s="353" t="str">
        <f t="shared" si="59"/>
        <v/>
      </c>
      <c r="G751" s="351" t="str">
        <f t="shared" si="60"/>
        <v/>
      </c>
      <c r="H751" s="639" t="str">
        <f t="shared" si="61"/>
        <v>否</v>
      </c>
      <c r="I751" s="642" t="str">
        <f t="shared" si="62"/>
        <v>项</v>
      </c>
    </row>
    <row r="752" ht="34.9" hidden="1" customHeight="1" spans="1:9">
      <c r="A752" s="457">
        <v>2110302</v>
      </c>
      <c r="B752" s="458" t="s">
        <v>692</v>
      </c>
      <c r="C752" s="240">
        <v>0</v>
      </c>
      <c r="D752" s="595">
        <v>0</v>
      </c>
      <c r="E752" s="595">
        <v>0</v>
      </c>
      <c r="F752" s="353" t="str">
        <f t="shared" si="59"/>
        <v/>
      </c>
      <c r="G752" s="351" t="str">
        <f t="shared" si="60"/>
        <v/>
      </c>
      <c r="H752" s="639" t="str">
        <f t="shared" si="61"/>
        <v>否</v>
      </c>
      <c r="I752" s="642" t="str">
        <f t="shared" si="62"/>
        <v>项</v>
      </c>
    </row>
    <row r="753" ht="34.9" hidden="1" customHeight="1" spans="1:9">
      <c r="A753" s="457">
        <v>2110303</v>
      </c>
      <c r="B753" s="458" t="s">
        <v>693</v>
      </c>
      <c r="C753" s="240">
        <v>0</v>
      </c>
      <c r="D753" s="595">
        <v>0</v>
      </c>
      <c r="E753" s="595">
        <v>0</v>
      </c>
      <c r="F753" s="353" t="str">
        <f t="shared" si="59"/>
        <v/>
      </c>
      <c r="G753" s="351" t="str">
        <f t="shared" si="60"/>
        <v/>
      </c>
      <c r="H753" s="639" t="str">
        <f t="shared" si="61"/>
        <v>否</v>
      </c>
      <c r="I753" s="642" t="str">
        <f t="shared" si="62"/>
        <v>项</v>
      </c>
    </row>
    <row r="754" ht="34.9" hidden="1" customHeight="1" spans="1:9">
      <c r="A754" s="457">
        <v>2110304</v>
      </c>
      <c r="B754" s="458" t="s">
        <v>694</v>
      </c>
      <c r="C754" s="240">
        <v>0</v>
      </c>
      <c r="D754" s="595">
        <v>0</v>
      </c>
      <c r="E754" s="595">
        <v>0</v>
      </c>
      <c r="F754" s="353" t="str">
        <f t="shared" si="59"/>
        <v/>
      </c>
      <c r="G754" s="351" t="str">
        <f t="shared" si="60"/>
        <v/>
      </c>
      <c r="H754" s="639" t="str">
        <f t="shared" si="61"/>
        <v>否</v>
      </c>
      <c r="I754" s="642" t="str">
        <f t="shared" si="62"/>
        <v>项</v>
      </c>
    </row>
    <row r="755" ht="34.9" hidden="1" customHeight="1" spans="1:9">
      <c r="A755" s="457">
        <v>2110305</v>
      </c>
      <c r="B755" s="458" t="s">
        <v>695</v>
      </c>
      <c r="C755" s="240">
        <v>0</v>
      </c>
      <c r="D755" s="595">
        <v>0</v>
      </c>
      <c r="E755" s="595">
        <v>0</v>
      </c>
      <c r="F755" s="353" t="str">
        <f t="shared" si="59"/>
        <v/>
      </c>
      <c r="G755" s="351" t="str">
        <f t="shared" si="60"/>
        <v/>
      </c>
      <c r="H755" s="639" t="str">
        <f t="shared" si="61"/>
        <v>否</v>
      </c>
      <c r="I755" s="642" t="str">
        <f t="shared" si="62"/>
        <v>项</v>
      </c>
    </row>
    <row r="756" ht="34.9" hidden="1" customHeight="1" spans="1:9">
      <c r="A756" s="457">
        <v>2110306</v>
      </c>
      <c r="B756" s="458" t="s">
        <v>696</v>
      </c>
      <c r="C756" s="240">
        <v>0</v>
      </c>
      <c r="D756" s="595">
        <v>0</v>
      </c>
      <c r="E756" s="595">
        <v>0</v>
      </c>
      <c r="F756" s="353" t="str">
        <f t="shared" si="59"/>
        <v/>
      </c>
      <c r="G756" s="351" t="str">
        <f t="shared" si="60"/>
        <v/>
      </c>
      <c r="H756" s="639" t="str">
        <f t="shared" si="61"/>
        <v>否</v>
      </c>
      <c r="I756" s="642" t="str">
        <f t="shared" si="62"/>
        <v>项</v>
      </c>
    </row>
    <row r="757" ht="34.9" hidden="1" customHeight="1" spans="1:9">
      <c r="A757" s="457">
        <v>2110307</v>
      </c>
      <c r="B757" s="458" t="s">
        <v>697</v>
      </c>
      <c r="C757" s="240"/>
      <c r="D757" s="595">
        <v>0</v>
      </c>
      <c r="E757" s="595">
        <v>0</v>
      </c>
      <c r="F757" s="353" t="str">
        <f t="shared" si="59"/>
        <v/>
      </c>
      <c r="G757" s="351" t="str">
        <f t="shared" si="60"/>
        <v/>
      </c>
      <c r="H757" s="639" t="str">
        <f t="shared" si="61"/>
        <v>否</v>
      </c>
      <c r="I757" s="642" t="str">
        <f t="shared" si="62"/>
        <v>项</v>
      </c>
    </row>
    <row r="758" ht="34.9" hidden="1" customHeight="1" spans="1:9">
      <c r="A758" s="457">
        <v>2110399</v>
      </c>
      <c r="B758" s="458" t="s">
        <v>698</v>
      </c>
      <c r="C758" s="240">
        <v>0</v>
      </c>
      <c r="D758" s="595">
        <v>0</v>
      </c>
      <c r="E758" s="595">
        <v>0</v>
      </c>
      <c r="F758" s="353" t="str">
        <f t="shared" si="59"/>
        <v/>
      </c>
      <c r="G758" s="351" t="str">
        <f t="shared" si="60"/>
        <v/>
      </c>
      <c r="H758" s="639" t="str">
        <f t="shared" si="61"/>
        <v>否</v>
      </c>
      <c r="I758" s="642" t="str">
        <f t="shared" si="62"/>
        <v>项</v>
      </c>
    </row>
    <row r="759" ht="34.9" customHeight="1" spans="1:9">
      <c r="A759" s="457">
        <v>21104</v>
      </c>
      <c r="B759" s="458" t="s">
        <v>699</v>
      </c>
      <c r="C759" s="595">
        <f>SUM(C760:C763)</f>
        <v>1303</v>
      </c>
      <c r="D759" s="595">
        <f>SUM(D760:D763)</f>
        <v>1304</v>
      </c>
      <c r="E759" s="595">
        <f>SUM(E760:E763)</f>
        <v>38</v>
      </c>
      <c r="F759" s="353">
        <f t="shared" si="59"/>
        <v>-0.971</v>
      </c>
      <c r="G759" s="353">
        <f t="shared" si="60"/>
        <v>0.029</v>
      </c>
      <c r="H759" s="639" t="str">
        <f t="shared" si="61"/>
        <v>是</v>
      </c>
      <c r="I759" s="642" t="str">
        <f t="shared" si="62"/>
        <v>款</v>
      </c>
    </row>
    <row r="760" ht="34.9" customHeight="1" spans="1:9">
      <c r="A760" s="457">
        <v>2110401</v>
      </c>
      <c r="B760" s="458" t="s">
        <v>700</v>
      </c>
      <c r="C760" s="240">
        <v>429</v>
      </c>
      <c r="D760" s="595">
        <v>430</v>
      </c>
      <c r="E760" s="595">
        <v>0</v>
      </c>
      <c r="F760" s="353">
        <f t="shared" si="59"/>
        <v>-1</v>
      </c>
      <c r="G760" s="353">
        <f t="shared" si="60"/>
        <v>0</v>
      </c>
      <c r="H760" s="639" t="str">
        <f t="shared" si="61"/>
        <v>是</v>
      </c>
      <c r="I760" s="642" t="str">
        <f t="shared" si="62"/>
        <v>项</v>
      </c>
    </row>
    <row r="761" ht="34.9" customHeight="1" spans="1:9">
      <c r="A761" s="457">
        <v>2110402</v>
      </c>
      <c r="B761" s="458" t="s">
        <v>701</v>
      </c>
      <c r="C761" s="240">
        <v>500</v>
      </c>
      <c r="D761" s="595">
        <v>500</v>
      </c>
      <c r="E761" s="595">
        <v>0</v>
      </c>
      <c r="F761" s="353">
        <f t="shared" si="59"/>
        <v>-1</v>
      </c>
      <c r="G761" s="353">
        <f t="shared" si="60"/>
        <v>0</v>
      </c>
      <c r="H761" s="639" t="str">
        <f t="shared" si="61"/>
        <v>是</v>
      </c>
      <c r="I761" s="642" t="str">
        <f t="shared" si="62"/>
        <v>项</v>
      </c>
    </row>
    <row r="762" ht="34.9" hidden="1" customHeight="1" spans="1:9">
      <c r="A762" s="457">
        <v>2110404</v>
      </c>
      <c r="B762" s="458" t="s">
        <v>702</v>
      </c>
      <c r="C762" s="240">
        <v>0</v>
      </c>
      <c r="D762" s="595">
        <v>0</v>
      </c>
      <c r="E762" s="595">
        <v>0</v>
      </c>
      <c r="F762" s="353" t="str">
        <f t="shared" si="59"/>
        <v/>
      </c>
      <c r="G762" s="351" t="str">
        <f t="shared" si="60"/>
        <v/>
      </c>
      <c r="H762" s="639" t="str">
        <f t="shared" ref="H762:H777" si="63">IF(LEN(A762)=3,"是",IF(B762&lt;&gt;"",IF(SUM(C762:E762)&lt;&gt;0,"是","否"),"是"))</f>
        <v>否</v>
      </c>
      <c r="I762" s="642" t="str">
        <f t="shared" ref="I762:I777" si="64">IF(LEN(A762)=3,"类",IF(LEN(A762)=5,"款","项"))</f>
        <v>项</v>
      </c>
    </row>
    <row r="763" ht="34.9" customHeight="1" spans="1:9">
      <c r="A763" s="457">
        <v>2110499</v>
      </c>
      <c r="B763" s="458" t="s">
        <v>703</v>
      </c>
      <c r="C763" s="240">
        <v>374</v>
      </c>
      <c r="D763" s="595">
        <v>374</v>
      </c>
      <c r="E763" s="595">
        <v>38</v>
      </c>
      <c r="F763" s="353">
        <f t="shared" si="59"/>
        <v>-0.898</v>
      </c>
      <c r="G763" s="353">
        <f t="shared" si="60"/>
        <v>0.102</v>
      </c>
      <c r="H763" s="639" t="str">
        <f t="shared" si="63"/>
        <v>是</v>
      </c>
      <c r="I763" s="642" t="str">
        <f t="shared" si="64"/>
        <v>项</v>
      </c>
    </row>
    <row r="764" ht="34.9" customHeight="1" spans="1:9">
      <c r="A764" s="457">
        <v>21105</v>
      </c>
      <c r="B764" s="458" t="s">
        <v>704</v>
      </c>
      <c r="C764" s="595">
        <f>SUM(C765:C770)</f>
        <v>20</v>
      </c>
      <c r="D764" s="595">
        <f>SUM(D765:D770)</f>
        <v>20</v>
      </c>
      <c r="E764" s="595">
        <f>SUM(E765:E770)</f>
        <v>144</v>
      </c>
      <c r="F764" s="353">
        <f t="shared" si="59"/>
        <v>6.2</v>
      </c>
      <c r="G764" s="353">
        <f t="shared" si="60"/>
        <v>7.2</v>
      </c>
      <c r="H764" s="639" t="str">
        <f t="shared" si="63"/>
        <v>是</v>
      </c>
      <c r="I764" s="642" t="str">
        <f t="shared" si="64"/>
        <v>款</v>
      </c>
    </row>
    <row r="765" ht="34.9" customHeight="1" spans="1:9">
      <c r="A765" s="457">
        <v>2110501</v>
      </c>
      <c r="B765" s="458" t="s">
        <v>705</v>
      </c>
      <c r="C765" s="240">
        <v>20</v>
      </c>
      <c r="D765" s="595">
        <v>20</v>
      </c>
      <c r="E765" s="595">
        <v>144</v>
      </c>
      <c r="F765" s="353">
        <f t="shared" si="59"/>
        <v>6.2</v>
      </c>
      <c r="G765" s="353">
        <f t="shared" si="60"/>
        <v>7.2</v>
      </c>
      <c r="H765" s="639" t="str">
        <f t="shared" si="63"/>
        <v>是</v>
      </c>
      <c r="I765" s="642" t="str">
        <f t="shared" si="64"/>
        <v>项</v>
      </c>
    </row>
    <row r="766" ht="34.9" hidden="1" customHeight="1" spans="1:9">
      <c r="A766" s="457">
        <v>2110502</v>
      </c>
      <c r="B766" s="458" t="s">
        <v>706</v>
      </c>
      <c r="C766" s="240">
        <v>0</v>
      </c>
      <c r="D766" s="595">
        <v>0</v>
      </c>
      <c r="E766" s="595">
        <v>0</v>
      </c>
      <c r="F766" s="353" t="str">
        <f t="shared" si="59"/>
        <v/>
      </c>
      <c r="G766" s="351" t="str">
        <f t="shared" si="60"/>
        <v/>
      </c>
      <c r="H766" s="639" t="str">
        <f t="shared" si="63"/>
        <v>否</v>
      </c>
      <c r="I766" s="642" t="str">
        <f t="shared" si="64"/>
        <v>项</v>
      </c>
    </row>
    <row r="767" ht="34.9" hidden="1" customHeight="1" spans="1:9">
      <c r="A767" s="457">
        <v>2110503</v>
      </c>
      <c r="B767" s="458" t="s">
        <v>707</v>
      </c>
      <c r="C767" s="240">
        <v>0</v>
      </c>
      <c r="D767" s="595">
        <v>0</v>
      </c>
      <c r="E767" s="595">
        <v>0</v>
      </c>
      <c r="F767" s="353" t="str">
        <f t="shared" si="59"/>
        <v/>
      </c>
      <c r="G767" s="351" t="str">
        <f t="shared" si="60"/>
        <v/>
      </c>
      <c r="H767" s="639" t="str">
        <f t="shared" si="63"/>
        <v>否</v>
      </c>
      <c r="I767" s="642" t="str">
        <f t="shared" si="64"/>
        <v>项</v>
      </c>
    </row>
    <row r="768" ht="34.9" hidden="1" customHeight="1" spans="1:9">
      <c r="A768" s="457">
        <v>2110506</v>
      </c>
      <c r="B768" s="458" t="s">
        <v>708</v>
      </c>
      <c r="C768" s="240">
        <v>0</v>
      </c>
      <c r="D768" s="595">
        <v>0</v>
      </c>
      <c r="E768" s="595">
        <v>0</v>
      </c>
      <c r="F768" s="353" t="str">
        <f t="shared" si="59"/>
        <v/>
      </c>
      <c r="G768" s="351" t="str">
        <f t="shared" si="60"/>
        <v/>
      </c>
      <c r="H768" s="639" t="str">
        <f t="shared" si="63"/>
        <v>否</v>
      </c>
      <c r="I768" s="642" t="str">
        <f t="shared" si="64"/>
        <v>项</v>
      </c>
    </row>
    <row r="769" ht="34.9" hidden="1" customHeight="1" spans="1:9">
      <c r="A769" s="457">
        <v>2110507</v>
      </c>
      <c r="B769" s="458" t="s">
        <v>709</v>
      </c>
      <c r="C769" s="240">
        <v>0</v>
      </c>
      <c r="D769" s="595">
        <v>0</v>
      </c>
      <c r="E769" s="595">
        <v>0</v>
      </c>
      <c r="F769" s="353" t="str">
        <f t="shared" si="59"/>
        <v/>
      </c>
      <c r="G769" s="351" t="str">
        <f t="shared" si="60"/>
        <v/>
      </c>
      <c r="H769" s="639" t="str">
        <f t="shared" si="63"/>
        <v>否</v>
      </c>
      <c r="I769" s="642" t="str">
        <f t="shared" si="64"/>
        <v>项</v>
      </c>
    </row>
    <row r="770" ht="34.9" hidden="1" customHeight="1" spans="1:9">
      <c r="A770" s="457">
        <v>2110599</v>
      </c>
      <c r="B770" s="458" t="s">
        <v>710</v>
      </c>
      <c r="C770" s="240">
        <v>0</v>
      </c>
      <c r="D770" s="595">
        <v>0</v>
      </c>
      <c r="E770" s="595">
        <v>0</v>
      </c>
      <c r="F770" s="353" t="str">
        <f t="shared" si="59"/>
        <v/>
      </c>
      <c r="G770" s="351" t="str">
        <f t="shared" si="60"/>
        <v/>
      </c>
      <c r="H770" s="639" t="str">
        <f t="shared" si="63"/>
        <v>否</v>
      </c>
      <c r="I770" s="642" t="str">
        <f t="shared" si="64"/>
        <v>项</v>
      </c>
    </row>
    <row r="771" ht="34.9" customHeight="1" spans="1:9">
      <c r="A771" s="457">
        <v>21106</v>
      </c>
      <c r="B771" s="458" t="s">
        <v>711</v>
      </c>
      <c r="C771" s="595">
        <f>SUM(C772:C776)</f>
        <v>11707</v>
      </c>
      <c r="D771" s="595">
        <f>SUM(D772:D776)</f>
        <v>11807</v>
      </c>
      <c r="E771" s="595">
        <f>SUM(E772:E776)</f>
        <v>857</v>
      </c>
      <c r="F771" s="353">
        <f t="shared" si="59"/>
        <v>-0.927</v>
      </c>
      <c r="G771" s="353">
        <f t="shared" si="60"/>
        <v>0.073</v>
      </c>
      <c r="H771" s="639" t="str">
        <f t="shared" si="63"/>
        <v>是</v>
      </c>
      <c r="I771" s="642" t="str">
        <f t="shared" si="64"/>
        <v>款</v>
      </c>
    </row>
    <row r="772" ht="34.9" customHeight="1" spans="1:9">
      <c r="A772" s="457">
        <v>2110602</v>
      </c>
      <c r="B772" s="458" t="s">
        <v>712</v>
      </c>
      <c r="C772" s="240">
        <v>2750</v>
      </c>
      <c r="D772" s="595">
        <v>2750</v>
      </c>
      <c r="E772" s="595">
        <v>857</v>
      </c>
      <c r="F772" s="353">
        <f t="shared" si="59"/>
        <v>-0.688</v>
      </c>
      <c r="G772" s="353">
        <f t="shared" si="60"/>
        <v>0.312</v>
      </c>
      <c r="H772" s="639" t="str">
        <f t="shared" si="63"/>
        <v>是</v>
      </c>
      <c r="I772" s="642" t="str">
        <f t="shared" si="64"/>
        <v>项</v>
      </c>
    </row>
    <row r="773" ht="34.9" hidden="1" customHeight="1" spans="1:9">
      <c r="A773" s="457">
        <v>2110603</v>
      </c>
      <c r="B773" s="458" t="s">
        <v>713</v>
      </c>
      <c r="C773" s="240">
        <v>0</v>
      </c>
      <c r="D773" s="595">
        <v>0</v>
      </c>
      <c r="E773" s="595">
        <v>0</v>
      </c>
      <c r="F773" s="353" t="str">
        <f t="shared" si="59"/>
        <v/>
      </c>
      <c r="G773" s="351" t="str">
        <f t="shared" si="60"/>
        <v/>
      </c>
      <c r="H773" s="639" t="str">
        <f t="shared" si="63"/>
        <v>否</v>
      </c>
      <c r="I773" s="642" t="str">
        <f t="shared" si="64"/>
        <v>项</v>
      </c>
    </row>
    <row r="774" ht="34.9" hidden="1" customHeight="1" spans="1:9">
      <c r="A774" s="457">
        <v>2110604</v>
      </c>
      <c r="B774" s="458" t="s">
        <v>714</v>
      </c>
      <c r="C774" s="240">
        <v>0</v>
      </c>
      <c r="D774" s="595">
        <v>0</v>
      </c>
      <c r="E774" s="595">
        <v>0</v>
      </c>
      <c r="F774" s="353" t="str">
        <f t="shared" ref="F774:F837" si="65">IF(C774&lt;&gt;0,E774/C774-1,"")</f>
        <v/>
      </c>
      <c r="G774" s="351" t="str">
        <f t="shared" ref="G774:G837" si="66">IF(D774&lt;&gt;0,E774/D774,"")</f>
        <v/>
      </c>
      <c r="H774" s="639" t="str">
        <f t="shared" si="63"/>
        <v>否</v>
      </c>
      <c r="I774" s="642" t="str">
        <f t="shared" si="64"/>
        <v>项</v>
      </c>
    </row>
    <row r="775" s="488" customFormat="1" ht="34.9" customHeight="1" spans="1:9">
      <c r="A775" s="457">
        <v>2110605</v>
      </c>
      <c r="B775" s="458" t="s">
        <v>715</v>
      </c>
      <c r="C775" s="240">
        <v>2200</v>
      </c>
      <c r="D775" s="595">
        <v>2300</v>
      </c>
      <c r="E775" s="595">
        <v>0</v>
      </c>
      <c r="F775" s="353">
        <f t="shared" si="65"/>
        <v>-1</v>
      </c>
      <c r="G775" s="353">
        <f t="shared" si="66"/>
        <v>0</v>
      </c>
      <c r="H775" s="639" t="str">
        <f t="shared" si="63"/>
        <v>是</v>
      </c>
      <c r="I775" s="642" t="str">
        <f t="shared" si="64"/>
        <v>项</v>
      </c>
    </row>
    <row r="776" ht="34.9" customHeight="1" spans="1:9">
      <c r="A776" s="457">
        <v>2110699</v>
      </c>
      <c r="B776" s="458" t="s">
        <v>716</v>
      </c>
      <c r="C776" s="240">
        <v>6757</v>
      </c>
      <c r="D776" s="595">
        <v>6757</v>
      </c>
      <c r="E776" s="595">
        <v>0</v>
      </c>
      <c r="F776" s="353">
        <f t="shared" si="65"/>
        <v>-1</v>
      </c>
      <c r="G776" s="353">
        <f t="shared" si="66"/>
        <v>0</v>
      </c>
      <c r="H776" s="639" t="str">
        <f t="shared" si="63"/>
        <v>是</v>
      </c>
      <c r="I776" s="642" t="str">
        <f t="shared" si="64"/>
        <v>项</v>
      </c>
    </row>
    <row r="777" ht="34.9" hidden="1" customHeight="1" spans="1:9">
      <c r="A777" s="457">
        <v>21107</v>
      </c>
      <c r="B777" s="458" t="s">
        <v>717</v>
      </c>
      <c r="C777" s="595">
        <f>SUM(C778:C779)</f>
        <v>0</v>
      </c>
      <c r="D777" s="595">
        <f>SUM(D778:D779)</f>
        <v>0</v>
      </c>
      <c r="E777" s="595">
        <f>SUM(E778:E779)</f>
        <v>0</v>
      </c>
      <c r="F777" s="353" t="str">
        <f t="shared" si="65"/>
        <v/>
      </c>
      <c r="G777" s="351" t="str">
        <f t="shared" si="66"/>
        <v/>
      </c>
      <c r="H777" s="639" t="str">
        <f t="shared" si="63"/>
        <v>否</v>
      </c>
      <c r="I777" s="642" t="str">
        <f t="shared" si="64"/>
        <v>款</v>
      </c>
    </row>
    <row r="778" ht="34.9" hidden="1" customHeight="1" spans="1:9">
      <c r="A778" s="457">
        <v>2110704</v>
      </c>
      <c r="B778" s="458" t="s">
        <v>718</v>
      </c>
      <c r="C778" s="240">
        <v>0</v>
      </c>
      <c r="D778" s="595">
        <v>0</v>
      </c>
      <c r="E778" s="595">
        <v>0</v>
      </c>
      <c r="F778" s="353" t="str">
        <f t="shared" si="65"/>
        <v/>
      </c>
      <c r="G778" s="351" t="str">
        <f t="shared" si="66"/>
        <v/>
      </c>
      <c r="H778" s="639" t="str">
        <f t="shared" ref="H778:H841" si="67">IF(LEN(A778)=3,"是",IF(B778&lt;&gt;"",IF(SUM(C778:E778)&lt;&gt;0,"是","否"),"是"))</f>
        <v>否</v>
      </c>
      <c r="I778" s="642" t="str">
        <f t="shared" ref="I778:I841" si="68">IF(LEN(A778)=3,"类",IF(LEN(A778)=5,"款","项"))</f>
        <v>项</v>
      </c>
    </row>
    <row r="779" s="488" customFormat="1" ht="34.9" hidden="1" customHeight="1" spans="1:9">
      <c r="A779" s="457">
        <v>2110799</v>
      </c>
      <c r="B779" s="458" t="s">
        <v>719</v>
      </c>
      <c r="C779" s="240">
        <v>0</v>
      </c>
      <c r="D779" s="595">
        <v>0</v>
      </c>
      <c r="E779" s="595">
        <v>0</v>
      </c>
      <c r="F779" s="353" t="str">
        <f t="shared" si="65"/>
        <v/>
      </c>
      <c r="G779" s="351" t="str">
        <f t="shared" si="66"/>
        <v/>
      </c>
      <c r="H779" s="639" t="str">
        <f t="shared" si="67"/>
        <v>否</v>
      </c>
      <c r="I779" s="642" t="str">
        <f t="shared" si="68"/>
        <v>项</v>
      </c>
    </row>
    <row r="780" ht="34.9" hidden="1" customHeight="1" spans="1:9">
      <c r="A780" s="457">
        <v>21108</v>
      </c>
      <c r="B780" s="458" t="s">
        <v>720</v>
      </c>
      <c r="C780" s="595">
        <f>C781+C782</f>
        <v>0</v>
      </c>
      <c r="D780" s="595">
        <f>D781+D782</f>
        <v>0</v>
      </c>
      <c r="E780" s="595">
        <f>E781+E782</f>
        <v>0</v>
      </c>
      <c r="F780" s="353" t="str">
        <f t="shared" si="65"/>
        <v/>
      </c>
      <c r="G780" s="351" t="str">
        <f t="shared" si="66"/>
        <v/>
      </c>
      <c r="H780" s="639" t="str">
        <f t="shared" si="67"/>
        <v>否</v>
      </c>
      <c r="I780" s="642" t="str">
        <f t="shared" si="68"/>
        <v>款</v>
      </c>
    </row>
    <row r="781" ht="34.9" hidden="1" customHeight="1" spans="1:9">
      <c r="A781" s="457">
        <v>2110804</v>
      </c>
      <c r="B781" s="458" t="s">
        <v>721</v>
      </c>
      <c r="C781" s="240">
        <v>0</v>
      </c>
      <c r="D781" s="595">
        <v>0</v>
      </c>
      <c r="E781" s="595">
        <v>0</v>
      </c>
      <c r="F781" s="353" t="str">
        <f t="shared" si="65"/>
        <v/>
      </c>
      <c r="G781" s="351" t="str">
        <f t="shared" si="66"/>
        <v/>
      </c>
      <c r="H781" s="639" t="str">
        <f t="shared" si="67"/>
        <v>否</v>
      </c>
      <c r="I781" s="642" t="str">
        <f t="shared" si="68"/>
        <v>项</v>
      </c>
    </row>
    <row r="782" ht="34.9" hidden="1" customHeight="1" spans="1:9">
      <c r="A782" s="457">
        <v>2110899</v>
      </c>
      <c r="B782" s="458" t="s">
        <v>722</v>
      </c>
      <c r="C782" s="240">
        <v>0</v>
      </c>
      <c r="D782" s="595">
        <v>0</v>
      </c>
      <c r="E782" s="595">
        <v>0</v>
      </c>
      <c r="F782" s="353" t="str">
        <f t="shared" si="65"/>
        <v/>
      </c>
      <c r="G782" s="351" t="str">
        <f t="shared" si="66"/>
        <v/>
      </c>
      <c r="H782" s="639" t="str">
        <f t="shared" si="67"/>
        <v>否</v>
      </c>
      <c r="I782" s="642" t="str">
        <f t="shared" si="68"/>
        <v>项</v>
      </c>
    </row>
    <row r="783" ht="34.9" hidden="1" customHeight="1" spans="1:9">
      <c r="A783" s="457">
        <v>21109</v>
      </c>
      <c r="B783" s="458" t="s">
        <v>723</v>
      </c>
      <c r="C783" s="595">
        <f>C784</f>
        <v>0</v>
      </c>
      <c r="D783" s="595">
        <f>D784</f>
        <v>0</v>
      </c>
      <c r="E783" s="595">
        <f>E784</f>
        <v>0</v>
      </c>
      <c r="F783" s="353" t="str">
        <f t="shared" si="65"/>
        <v/>
      </c>
      <c r="G783" s="351" t="str">
        <f t="shared" si="66"/>
        <v/>
      </c>
      <c r="H783" s="639" t="str">
        <f t="shared" si="67"/>
        <v>否</v>
      </c>
      <c r="I783" s="642" t="str">
        <f t="shared" si="68"/>
        <v>款</v>
      </c>
    </row>
    <row r="784" ht="34.9" hidden="1" customHeight="1" spans="1:9">
      <c r="A784" s="457">
        <v>2110901</v>
      </c>
      <c r="B784" s="458" t="s">
        <v>724</v>
      </c>
      <c r="C784" s="240">
        <v>0</v>
      </c>
      <c r="D784" s="595">
        <v>0</v>
      </c>
      <c r="E784" s="595">
        <v>0</v>
      </c>
      <c r="F784" s="353" t="str">
        <f t="shared" si="65"/>
        <v/>
      </c>
      <c r="G784" s="351" t="str">
        <f t="shared" si="66"/>
        <v/>
      </c>
      <c r="H784" s="639" t="str">
        <f t="shared" si="67"/>
        <v>否</v>
      </c>
      <c r="I784" s="642" t="str">
        <f t="shared" si="68"/>
        <v>项</v>
      </c>
    </row>
    <row r="785" ht="34.9" hidden="1" customHeight="1" spans="1:9">
      <c r="A785" s="457">
        <v>21110</v>
      </c>
      <c r="B785" s="458" t="s">
        <v>725</v>
      </c>
      <c r="C785" s="595">
        <f>C786</f>
        <v>0</v>
      </c>
      <c r="D785" s="595">
        <f>D786</f>
        <v>0</v>
      </c>
      <c r="E785" s="595">
        <f>E786</f>
        <v>0</v>
      </c>
      <c r="F785" s="353" t="str">
        <f t="shared" si="65"/>
        <v/>
      </c>
      <c r="G785" s="351" t="str">
        <f t="shared" si="66"/>
        <v/>
      </c>
      <c r="H785" s="639" t="str">
        <f t="shared" si="67"/>
        <v>否</v>
      </c>
      <c r="I785" s="642" t="str">
        <f t="shared" si="68"/>
        <v>款</v>
      </c>
    </row>
    <row r="786" ht="34.9" hidden="1" customHeight="1" spans="1:9">
      <c r="A786" s="457">
        <v>2111001</v>
      </c>
      <c r="B786" s="458" t="s">
        <v>726</v>
      </c>
      <c r="C786" s="240">
        <v>0</v>
      </c>
      <c r="D786" s="595">
        <v>0</v>
      </c>
      <c r="E786" s="595">
        <v>0</v>
      </c>
      <c r="F786" s="353" t="str">
        <f t="shared" si="65"/>
        <v/>
      </c>
      <c r="G786" s="351" t="str">
        <f t="shared" si="66"/>
        <v/>
      </c>
      <c r="H786" s="639" t="str">
        <f t="shared" si="67"/>
        <v>否</v>
      </c>
      <c r="I786" s="642" t="str">
        <f t="shared" si="68"/>
        <v>项</v>
      </c>
    </row>
    <row r="787" ht="34.9" hidden="1" customHeight="1" spans="1:9">
      <c r="A787" s="457">
        <v>21111</v>
      </c>
      <c r="B787" s="458" t="s">
        <v>727</v>
      </c>
      <c r="C787" s="595">
        <f>SUM(C788:C792)</f>
        <v>0</v>
      </c>
      <c r="D787" s="595">
        <f>SUM(D788:D792)</f>
        <v>0</v>
      </c>
      <c r="E787" s="595">
        <f>SUM(E788:E792)</f>
        <v>0</v>
      </c>
      <c r="F787" s="353" t="str">
        <f t="shared" si="65"/>
        <v/>
      </c>
      <c r="G787" s="351" t="str">
        <f t="shared" si="66"/>
        <v/>
      </c>
      <c r="H787" s="639" t="str">
        <f t="shared" si="67"/>
        <v>否</v>
      </c>
      <c r="I787" s="642" t="str">
        <f t="shared" si="68"/>
        <v>款</v>
      </c>
    </row>
    <row r="788" ht="34.9" hidden="1" customHeight="1" spans="1:9">
      <c r="A788" s="457">
        <v>2111101</v>
      </c>
      <c r="B788" s="458" t="s">
        <v>728</v>
      </c>
      <c r="C788" s="240">
        <v>0</v>
      </c>
      <c r="D788" s="595">
        <v>0</v>
      </c>
      <c r="E788" s="595">
        <v>0</v>
      </c>
      <c r="F788" s="353" t="str">
        <f t="shared" si="65"/>
        <v/>
      </c>
      <c r="G788" s="351" t="str">
        <f t="shared" si="66"/>
        <v/>
      </c>
      <c r="H788" s="639" t="str">
        <f t="shared" si="67"/>
        <v>否</v>
      </c>
      <c r="I788" s="642" t="str">
        <f t="shared" si="68"/>
        <v>项</v>
      </c>
    </row>
    <row r="789" ht="34.9" hidden="1" customHeight="1" spans="1:9">
      <c r="A789" s="457">
        <v>2111102</v>
      </c>
      <c r="B789" s="458" t="s">
        <v>729</v>
      </c>
      <c r="C789" s="240">
        <v>0</v>
      </c>
      <c r="D789" s="595">
        <v>0</v>
      </c>
      <c r="E789" s="595">
        <v>0</v>
      </c>
      <c r="F789" s="353" t="str">
        <f t="shared" si="65"/>
        <v/>
      </c>
      <c r="G789" s="351" t="str">
        <f t="shared" si="66"/>
        <v/>
      </c>
      <c r="H789" s="639" t="str">
        <f t="shared" si="67"/>
        <v>否</v>
      </c>
      <c r="I789" s="642" t="str">
        <f t="shared" si="68"/>
        <v>项</v>
      </c>
    </row>
    <row r="790" ht="34.9" hidden="1" customHeight="1" spans="1:9">
      <c r="A790" s="457">
        <v>2111103</v>
      </c>
      <c r="B790" s="458" t="s">
        <v>730</v>
      </c>
      <c r="C790" s="240">
        <v>0</v>
      </c>
      <c r="D790" s="595">
        <v>0</v>
      </c>
      <c r="E790" s="595">
        <v>0</v>
      </c>
      <c r="F790" s="353" t="str">
        <f t="shared" si="65"/>
        <v/>
      </c>
      <c r="G790" s="351" t="str">
        <f t="shared" si="66"/>
        <v/>
      </c>
      <c r="H790" s="639" t="str">
        <f t="shared" si="67"/>
        <v>否</v>
      </c>
      <c r="I790" s="642" t="str">
        <f t="shared" si="68"/>
        <v>项</v>
      </c>
    </row>
    <row r="791" s="488" customFormat="1" ht="34.9" hidden="1" customHeight="1" spans="1:9">
      <c r="A791" s="457">
        <v>2111104</v>
      </c>
      <c r="B791" s="458" t="s">
        <v>731</v>
      </c>
      <c r="C791" s="240">
        <v>0</v>
      </c>
      <c r="D791" s="595">
        <v>0</v>
      </c>
      <c r="E791" s="595">
        <v>0</v>
      </c>
      <c r="F791" s="353" t="str">
        <f t="shared" si="65"/>
        <v/>
      </c>
      <c r="G791" s="351" t="str">
        <f t="shared" si="66"/>
        <v/>
      </c>
      <c r="H791" s="639" t="str">
        <f t="shared" si="67"/>
        <v>否</v>
      </c>
      <c r="I791" s="642" t="str">
        <f t="shared" si="68"/>
        <v>项</v>
      </c>
    </row>
    <row r="792" s="488" customFormat="1" ht="34.9" hidden="1" customHeight="1" spans="1:9">
      <c r="A792" s="457">
        <v>2111199</v>
      </c>
      <c r="B792" s="458" t="s">
        <v>732</v>
      </c>
      <c r="C792" s="240">
        <v>0</v>
      </c>
      <c r="D792" s="595">
        <v>0</v>
      </c>
      <c r="E792" s="595">
        <v>0</v>
      </c>
      <c r="F792" s="353" t="str">
        <f t="shared" si="65"/>
        <v/>
      </c>
      <c r="G792" s="351" t="str">
        <f t="shared" si="66"/>
        <v/>
      </c>
      <c r="H792" s="639" t="str">
        <f t="shared" si="67"/>
        <v>否</v>
      </c>
      <c r="I792" s="642" t="str">
        <f t="shared" si="68"/>
        <v>项</v>
      </c>
    </row>
    <row r="793" s="488" customFormat="1" ht="34.9" hidden="1" customHeight="1" spans="1:9">
      <c r="A793" s="457">
        <v>21112</v>
      </c>
      <c r="B793" s="458" t="s">
        <v>733</v>
      </c>
      <c r="C793" s="595">
        <f>C794</f>
        <v>0</v>
      </c>
      <c r="D793" s="595">
        <f>D794</f>
        <v>0</v>
      </c>
      <c r="E793" s="595">
        <f>E794</f>
        <v>0</v>
      </c>
      <c r="F793" s="353" t="str">
        <f t="shared" si="65"/>
        <v/>
      </c>
      <c r="G793" s="351" t="str">
        <f t="shared" si="66"/>
        <v/>
      </c>
      <c r="H793" s="639" t="str">
        <f t="shared" si="67"/>
        <v>否</v>
      </c>
      <c r="I793" s="642" t="str">
        <f t="shared" si="68"/>
        <v>款</v>
      </c>
    </row>
    <row r="794" s="488" customFormat="1" ht="34.9" hidden="1" customHeight="1" spans="1:9">
      <c r="A794" s="457">
        <v>2111201</v>
      </c>
      <c r="B794" s="458" t="s">
        <v>734</v>
      </c>
      <c r="C794" s="240">
        <v>0</v>
      </c>
      <c r="D794" s="595">
        <v>0</v>
      </c>
      <c r="E794" s="595">
        <v>0</v>
      </c>
      <c r="F794" s="353" t="str">
        <f t="shared" si="65"/>
        <v/>
      </c>
      <c r="G794" s="351" t="str">
        <f t="shared" si="66"/>
        <v/>
      </c>
      <c r="H794" s="639" t="str">
        <f t="shared" si="67"/>
        <v>否</v>
      </c>
      <c r="I794" s="642" t="str">
        <f t="shared" si="68"/>
        <v>项</v>
      </c>
    </row>
    <row r="795" ht="34.9" hidden="1" customHeight="1" spans="1:9">
      <c r="A795" s="457">
        <v>21113</v>
      </c>
      <c r="B795" s="458" t="s">
        <v>735</v>
      </c>
      <c r="C795" s="595">
        <f>C796</f>
        <v>0</v>
      </c>
      <c r="D795" s="595">
        <f>D796</f>
        <v>0</v>
      </c>
      <c r="E795" s="595">
        <f>E796</f>
        <v>0</v>
      </c>
      <c r="F795" s="353" t="str">
        <f t="shared" si="65"/>
        <v/>
      </c>
      <c r="G795" s="351" t="str">
        <f t="shared" si="66"/>
        <v/>
      </c>
      <c r="H795" s="639" t="str">
        <f t="shared" si="67"/>
        <v>否</v>
      </c>
      <c r="I795" s="642" t="str">
        <f t="shared" si="68"/>
        <v>款</v>
      </c>
    </row>
    <row r="796" s="488" customFormat="1" ht="34.9" hidden="1" customHeight="1" spans="1:9">
      <c r="A796" s="457">
        <v>2111301</v>
      </c>
      <c r="B796" s="458" t="s">
        <v>736</v>
      </c>
      <c r="C796" s="240">
        <v>0</v>
      </c>
      <c r="D796" s="595">
        <v>0</v>
      </c>
      <c r="E796" s="595">
        <v>0</v>
      </c>
      <c r="F796" s="353" t="str">
        <f t="shared" si="65"/>
        <v/>
      </c>
      <c r="G796" s="351" t="str">
        <f t="shared" si="66"/>
        <v/>
      </c>
      <c r="H796" s="639" t="str">
        <f t="shared" si="67"/>
        <v>否</v>
      </c>
      <c r="I796" s="642" t="str">
        <f t="shared" si="68"/>
        <v>项</v>
      </c>
    </row>
    <row r="797" ht="34.9" hidden="1" customHeight="1" spans="1:9">
      <c r="A797" s="457">
        <v>21114</v>
      </c>
      <c r="B797" s="458" t="s">
        <v>737</v>
      </c>
      <c r="C797" s="595">
        <f>SUM(C798:C811)</f>
        <v>0</v>
      </c>
      <c r="D797" s="595">
        <f>SUM(D798:D811)</f>
        <v>0</v>
      </c>
      <c r="E797" s="595">
        <f>SUM(E798:E811)</f>
        <v>0</v>
      </c>
      <c r="F797" s="353" t="str">
        <f t="shared" si="65"/>
        <v/>
      </c>
      <c r="G797" s="351" t="str">
        <f t="shared" si="66"/>
        <v/>
      </c>
      <c r="H797" s="639" t="str">
        <f t="shared" si="67"/>
        <v>否</v>
      </c>
      <c r="I797" s="642" t="str">
        <f t="shared" si="68"/>
        <v>款</v>
      </c>
    </row>
    <row r="798" s="488" customFormat="1" ht="34.9" hidden="1" customHeight="1" spans="1:9">
      <c r="A798" s="457">
        <v>2111401</v>
      </c>
      <c r="B798" s="458" t="s">
        <v>138</v>
      </c>
      <c r="C798" s="240">
        <v>0</v>
      </c>
      <c r="D798" s="595">
        <v>0</v>
      </c>
      <c r="E798" s="595">
        <v>0</v>
      </c>
      <c r="F798" s="353" t="str">
        <f t="shared" si="65"/>
        <v/>
      </c>
      <c r="G798" s="351" t="str">
        <f t="shared" si="66"/>
        <v/>
      </c>
      <c r="H798" s="639" t="str">
        <f t="shared" si="67"/>
        <v>否</v>
      </c>
      <c r="I798" s="642" t="str">
        <f t="shared" si="68"/>
        <v>项</v>
      </c>
    </row>
    <row r="799" s="488" customFormat="1" ht="34.9" hidden="1" customHeight="1" spans="1:9">
      <c r="A799" s="457">
        <v>2111402</v>
      </c>
      <c r="B799" s="458" t="s">
        <v>139</v>
      </c>
      <c r="C799" s="240">
        <v>0</v>
      </c>
      <c r="D799" s="595">
        <v>0</v>
      </c>
      <c r="E799" s="595">
        <v>0</v>
      </c>
      <c r="F799" s="353" t="str">
        <f t="shared" si="65"/>
        <v/>
      </c>
      <c r="G799" s="351" t="str">
        <f t="shared" si="66"/>
        <v/>
      </c>
      <c r="H799" s="639" t="str">
        <f t="shared" si="67"/>
        <v>否</v>
      </c>
      <c r="I799" s="642" t="str">
        <f t="shared" si="68"/>
        <v>项</v>
      </c>
    </row>
    <row r="800" ht="34.9" hidden="1" customHeight="1" spans="1:9">
      <c r="A800" s="457">
        <v>2111403</v>
      </c>
      <c r="B800" s="458" t="s">
        <v>140</v>
      </c>
      <c r="C800" s="240">
        <v>0</v>
      </c>
      <c r="D800" s="595">
        <v>0</v>
      </c>
      <c r="E800" s="595">
        <v>0</v>
      </c>
      <c r="F800" s="353" t="str">
        <f t="shared" si="65"/>
        <v/>
      </c>
      <c r="G800" s="351" t="str">
        <f t="shared" si="66"/>
        <v/>
      </c>
      <c r="H800" s="639" t="str">
        <f t="shared" si="67"/>
        <v>否</v>
      </c>
      <c r="I800" s="642" t="str">
        <f t="shared" si="68"/>
        <v>项</v>
      </c>
    </row>
    <row r="801" ht="34.9" hidden="1" customHeight="1" spans="1:9">
      <c r="A801" s="457">
        <v>2111404</v>
      </c>
      <c r="B801" s="458" t="s">
        <v>738</v>
      </c>
      <c r="C801" s="240">
        <v>0</v>
      </c>
      <c r="D801" s="595">
        <v>0</v>
      </c>
      <c r="E801" s="595">
        <v>0</v>
      </c>
      <c r="F801" s="353" t="str">
        <f t="shared" si="65"/>
        <v/>
      </c>
      <c r="G801" s="351" t="str">
        <f t="shared" si="66"/>
        <v/>
      </c>
      <c r="H801" s="639" t="str">
        <f t="shared" si="67"/>
        <v>否</v>
      </c>
      <c r="I801" s="642" t="str">
        <f t="shared" si="68"/>
        <v>项</v>
      </c>
    </row>
    <row r="802" ht="34.9" hidden="1" customHeight="1" spans="1:9">
      <c r="A802" s="457">
        <v>2111405</v>
      </c>
      <c r="B802" s="458" t="s">
        <v>739</v>
      </c>
      <c r="C802" s="240">
        <v>0</v>
      </c>
      <c r="D802" s="595">
        <v>0</v>
      </c>
      <c r="E802" s="595">
        <v>0</v>
      </c>
      <c r="F802" s="353" t="str">
        <f t="shared" si="65"/>
        <v/>
      </c>
      <c r="G802" s="351" t="str">
        <f t="shared" si="66"/>
        <v/>
      </c>
      <c r="H802" s="639" t="str">
        <f t="shared" si="67"/>
        <v>否</v>
      </c>
      <c r="I802" s="642" t="str">
        <f t="shared" si="68"/>
        <v>项</v>
      </c>
    </row>
    <row r="803" ht="34.9" hidden="1" customHeight="1" spans="1:9">
      <c r="A803" s="457">
        <v>2111406</v>
      </c>
      <c r="B803" s="458" t="s">
        <v>740</v>
      </c>
      <c r="C803" s="240">
        <v>0</v>
      </c>
      <c r="D803" s="595">
        <v>0</v>
      </c>
      <c r="E803" s="595">
        <v>0</v>
      </c>
      <c r="F803" s="353" t="str">
        <f t="shared" si="65"/>
        <v/>
      </c>
      <c r="G803" s="351" t="str">
        <f t="shared" si="66"/>
        <v/>
      </c>
      <c r="H803" s="639" t="str">
        <f t="shared" si="67"/>
        <v>否</v>
      </c>
      <c r="I803" s="642" t="str">
        <f t="shared" si="68"/>
        <v>项</v>
      </c>
    </row>
    <row r="804" ht="34.9" hidden="1" customHeight="1" spans="1:9">
      <c r="A804" s="457">
        <v>2111407</v>
      </c>
      <c r="B804" s="458" t="s">
        <v>741</v>
      </c>
      <c r="C804" s="240">
        <v>0</v>
      </c>
      <c r="D804" s="595">
        <v>0</v>
      </c>
      <c r="E804" s="595">
        <v>0</v>
      </c>
      <c r="F804" s="353" t="str">
        <f t="shared" si="65"/>
        <v/>
      </c>
      <c r="G804" s="351" t="str">
        <f t="shared" si="66"/>
        <v/>
      </c>
      <c r="H804" s="639" t="str">
        <f t="shared" si="67"/>
        <v>否</v>
      </c>
      <c r="I804" s="642" t="str">
        <f t="shared" si="68"/>
        <v>项</v>
      </c>
    </row>
    <row r="805" ht="34.9" hidden="1" customHeight="1" spans="1:9">
      <c r="A805" s="457">
        <v>2111408</v>
      </c>
      <c r="B805" s="458" t="s">
        <v>742</v>
      </c>
      <c r="C805" s="240">
        <v>0</v>
      </c>
      <c r="D805" s="595">
        <v>0</v>
      </c>
      <c r="E805" s="595">
        <v>0</v>
      </c>
      <c r="F805" s="353" t="str">
        <f t="shared" si="65"/>
        <v/>
      </c>
      <c r="G805" s="351" t="str">
        <f t="shared" si="66"/>
        <v/>
      </c>
      <c r="H805" s="639" t="str">
        <f t="shared" si="67"/>
        <v>否</v>
      </c>
      <c r="I805" s="642" t="str">
        <f t="shared" si="68"/>
        <v>项</v>
      </c>
    </row>
    <row r="806" ht="34.9" hidden="1" customHeight="1" spans="1:9">
      <c r="A806" s="457">
        <v>2111409</v>
      </c>
      <c r="B806" s="458" t="s">
        <v>743</v>
      </c>
      <c r="C806" s="240">
        <v>0</v>
      </c>
      <c r="D806" s="595">
        <v>0</v>
      </c>
      <c r="E806" s="595">
        <v>0</v>
      </c>
      <c r="F806" s="353" t="str">
        <f t="shared" si="65"/>
        <v/>
      </c>
      <c r="G806" s="351" t="str">
        <f t="shared" si="66"/>
        <v/>
      </c>
      <c r="H806" s="639" t="str">
        <f t="shared" si="67"/>
        <v>否</v>
      </c>
      <c r="I806" s="642" t="str">
        <f t="shared" si="68"/>
        <v>项</v>
      </c>
    </row>
    <row r="807" ht="34.9" hidden="1" customHeight="1" spans="1:9">
      <c r="A807" s="457">
        <v>2111410</v>
      </c>
      <c r="B807" s="458" t="s">
        <v>744</v>
      </c>
      <c r="C807" s="240">
        <v>0</v>
      </c>
      <c r="D807" s="595">
        <v>0</v>
      </c>
      <c r="E807" s="595">
        <v>0</v>
      </c>
      <c r="F807" s="353" t="str">
        <f t="shared" si="65"/>
        <v/>
      </c>
      <c r="G807" s="351" t="str">
        <f t="shared" si="66"/>
        <v/>
      </c>
      <c r="H807" s="639" t="str">
        <f t="shared" si="67"/>
        <v>否</v>
      </c>
      <c r="I807" s="642" t="str">
        <f t="shared" si="68"/>
        <v>项</v>
      </c>
    </row>
    <row r="808" ht="34.9" hidden="1" customHeight="1" spans="1:9">
      <c r="A808" s="457">
        <v>2111411</v>
      </c>
      <c r="B808" s="458" t="s">
        <v>179</v>
      </c>
      <c r="C808" s="240">
        <v>0</v>
      </c>
      <c r="D808" s="595">
        <v>0</v>
      </c>
      <c r="E808" s="595">
        <v>0</v>
      </c>
      <c r="F808" s="353" t="str">
        <f t="shared" si="65"/>
        <v/>
      </c>
      <c r="G808" s="351" t="str">
        <f t="shared" si="66"/>
        <v/>
      </c>
      <c r="H808" s="639" t="str">
        <f t="shared" si="67"/>
        <v>否</v>
      </c>
      <c r="I808" s="642" t="str">
        <f t="shared" si="68"/>
        <v>项</v>
      </c>
    </row>
    <row r="809" ht="34.9" hidden="1" customHeight="1" spans="1:9">
      <c r="A809" s="457">
        <v>2111413</v>
      </c>
      <c r="B809" s="458" t="s">
        <v>745</v>
      </c>
      <c r="C809" s="240">
        <v>0</v>
      </c>
      <c r="D809" s="595">
        <v>0</v>
      </c>
      <c r="E809" s="595">
        <v>0</v>
      </c>
      <c r="F809" s="353" t="str">
        <f t="shared" si="65"/>
        <v/>
      </c>
      <c r="G809" s="351" t="str">
        <f t="shared" si="66"/>
        <v/>
      </c>
      <c r="H809" s="639" t="str">
        <f t="shared" si="67"/>
        <v>否</v>
      </c>
      <c r="I809" s="642" t="str">
        <f t="shared" si="68"/>
        <v>项</v>
      </c>
    </row>
    <row r="810" ht="34.9" hidden="1" customHeight="1" spans="1:9">
      <c r="A810" s="457">
        <v>2111450</v>
      </c>
      <c r="B810" s="458" t="s">
        <v>147</v>
      </c>
      <c r="C810" s="240">
        <v>0</v>
      </c>
      <c r="D810" s="595">
        <v>0</v>
      </c>
      <c r="E810" s="595">
        <v>0</v>
      </c>
      <c r="F810" s="353" t="str">
        <f t="shared" si="65"/>
        <v/>
      </c>
      <c r="G810" s="351" t="str">
        <f t="shared" si="66"/>
        <v/>
      </c>
      <c r="H810" s="639" t="str">
        <f t="shared" si="67"/>
        <v>否</v>
      </c>
      <c r="I810" s="642" t="str">
        <f t="shared" si="68"/>
        <v>项</v>
      </c>
    </row>
    <row r="811" ht="34.9" hidden="1" customHeight="1" spans="1:9">
      <c r="A811" s="457">
        <v>2111499</v>
      </c>
      <c r="B811" s="458" t="s">
        <v>746</v>
      </c>
      <c r="C811" s="240">
        <v>0</v>
      </c>
      <c r="D811" s="595">
        <v>0</v>
      </c>
      <c r="E811" s="595">
        <v>0</v>
      </c>
      <c r="F811" s="353" t="str">
        <f t="shared" si="65"/>
        <v/>
      </c>
      <c r="G811" s="351" t="str">
        <f t="shared" si="66"/>
        <v/>
      </c>
      <c r="H811" s="639" t="str">
        <f t="shared" si="67"/>
        <v>否</v>
      </c>
      <c r="I811" s="642" t="str">
        <f t="shared" si="68"/>
        <v>项</v>
      </c>
    </row>
    <row r="812" ht="34.9" customHeight="1" spans="1:9">
      <c r="A812" s="457">
        <v>21199</v>
      </c>
      <c r="B812" s="459" t="s">
        <v>747</v>
      </c>
      <c r="C812" s="595">
        <f>C813</f>
        <v>38</v>
      </c>
      <c r="D812" s="595">
        <f>D813</f>
        <v>138</v>
      </c>
      <c r="E812" s="595">
        <f>E813</f>
        <v>0</v>
      </c>
      <c r="F812" s="353">
        <f t="shared" si="65"/>
        <v>-1</v>
      </c>
      <c r="G812" s="353">
        <f t="shared" si="66"/>
        <v>0</v>
      </c>
      <c r="H812" s="639" t="str">
        <f t="shared" si="67"/>
        <v>是</v>
      </c>
      <c r="I812" s="642" t="str">
        <f t="shared" si="68"/>
        <v>款</v>
      </c>
    </row>
    <row r="813" ht="34.9" customHeight="1" spans="1:9">
      <c r="A813" s="647">
        <v>2119999</v>
      </c>
      <c r="B813" s="459" t="s">
        <v>748</v>
      </c>
      <c r="C813" s="240">
        <v>38</v>
      </c>
      <c r="D813" s="595">
        <v>138</v>
      </c>
      <c r="E813" s="595">
        <v>0</v>
      </c>
      <c r="F813" s="353">
        <f t="shared" si="65"/>
        <v>-1</v>
      </c>
      <c r="G813" s="353">
        <f t="shared" si="66"/>
        <v>0</v>
      </c>
      <c r="H813" s="639" t="str">
        <f t="shared" si="67"/>
        <v>是</v>
      </c>
      <c r="I813" s="642" t="str">
        <f t="shared" si="68"/>
        <v>项</v>
      </c>
    </row>
    <row r="814" ht="34.9" customHeight="1" spans="1:9">
      <c r="A814" s="637">
        <v>212</v>
      </c>
      <c r="B814" s="644" t="s">
        <v>97</v>
      </c>
      <c r="C814" s="591">
        <f>SUM(C815,C826,C828,C831,C833,C835)</f>
        <v>2675</v>
      </c>
      <c r="D814" s="591">
        <f>SUM(D815,D826,D828,D831,D833,D835)</f>
        <v>2809</v>
      </c>
      <c r="E814" s="591">
        <f>SUM(E815,E826,E828,E831,E833,E835)</f>
        <v>2078</v>
      </c>
      <c r="F814" s="351">
        <f t="shared" si="65"/>
        <v>-0.223</v>
      </c>
      <c r="G814" s="351">
        <f t="shared" si="66"/>
        <v>0.74</v>
      </c>
      <c r="H814" s="639" t="str">
        <f t="shared" si="67"/>
        <v>是</v>
      </c>
      <c r="I814" s="642" t="str">
        <f t="shared" si="68"/>
        <v>类</v>
      </c>
    </row>
    <row r="815" ht="34.9" customHeight="1" spans="1:9">
      <c r="A815" s="457">
        <v>21201</v>
      </c>
      <c r="B815" s="458" t="s">
        <v>749</v>
      </c>
      <c r="C815" s="595">
        <f>SUM(C816:C825)</f>
        <v>1119</v>
      </c>
      <c r="D815" s="595">
        <f>SUM(D816:D825)</f>
        <v>1210</v>
      </c>
      <c r="E815" s="595">
        <f>SUM(E816:E825)</f>
        <v>1273</v>
      </c>
      <c r="F815" s="353">
        <f t="shared" si="65"/>
        <v>0.138</v>
      </c>
      <c r="G815" s="353">
        <f t="shared" si="66"/>
        <v>1.052</v>
      </c>
      <c r="H815" s="639" t="str">
        <f t="shared" si="67"/>
        <v>是</v>
      </c>
      <c r="I815" s="642" t="str">
        <f t="shared" si="68"/>
        <v>款</v>
      </c>
    </row>
    <row r="816" ht="34.9" customHeight="1" spans="1:9">
      <c r="A816" s="457">
        <v>2120101</v>
      </c>
      <c r="B816" s="458" t="s">
        <v>138</v>
      </c>
      <c r="C816" s="240">
        <v>1109</v>
      </c>
      <c r="D816" s="595">
        <v>1210</v>
      </c>
      <c r="E816" s="595">
        <v>1273</v>
      </c>
      <c r="F816" s="353">
        <f t="shared" si="65"/>
        <v>0.148</v>
      </c>
      <c r="G816" s="353">
        <f t="shared" si="66"/>
        <v>1.052</v>
      </c>
      <c r="H816" s="639" t="str">
        <f t="shared" si="67"/>
        <v>是</v>
      </c>
      <c r="I816" s="642" t="str">
        <f t="shared" si="68"/>
        <v>项</v>
      </c>
    </row>
    <row r="817" ht="34.9" customHeight="1" spans="1:9">
      <c r="A817" s="457">
        <v>2120102</v>
      </c>
      <c r="B817" s="459" t="s">
        <v>139</v>
      </c>
      <c r="C817" s="240">
        <v>10</v>
      </c>
      <c r="D817" s="595">
        <v>0</v>
      </c>
      <c r="E817" s="595">
        <v>0</v>
      </c>
      <c r="F817" s="353">
        <f t="shared" si="65"/>
        <v>-1</v>
      </c>
      <c r="G817" s="353" t="str">
        <f t="shared" si="66"/>
        <v/>
      </c>
      <c r="H817" s="639" t="str">
        <f t="shared" si="67"/>
        <v>是</v>
      </c>
      <c r="I817" s="642" t="str">
        <f t="shared" si="68"/>
        <v>项</v>
      </c>
    </row>
    <row r="818" ht="34.9" hidden="1" customHeight="1" spans="1:9">
      <c r="A818" s="457">
        <v>2120103</v>
      </c>
      <c r="B818" s="458" t="s">
        <v>140</v>
      </c>
      <c r="C818" s="240">
        <v>0</v>
      </c>
      <c r="D818" s="595">
        <v>0</v>
      </c>
      <c r="E818" s="595">
        <v>0</v>
      </c>
      <c r="F818" s="353" t="str">
        <f t="shared" si="65"/>
        <v/>
      </c>
      <c r="G818" s="351" t="str">
        <f t="shared" si="66"/>
        <v/>
      </c>
      <c r="H818" s="639" t="str">
        <f t="shared" si="67"/>
        <v>否</v>
      </c>
      <c r="I818" s="642" t="str">
        <f t="shared" si="68"/>
        <v>项</v>
      </c>
    </row>
    <row r="819" ht="34.9" hidden="1" customHeight="1" spans="1:9">
      <c r="A819" s="457">
        <v>2120104</v>
      </c>
      <c r="B819" s="458" t="s">
        <v>750</v>
      </c>
      <c r="C819" s="240">
        <v>0</v>
      </c>
      <c r="D819" s="595">
        <v>0</v>
      </c>
      <c r="E819" s="595">
        <v>0</v>
      </c>
      <c r="F819" s="353" t="str">
        <f t="shared" si="65"/>
        <v/>
      </c>
      <c r="G819" s="351" t="str">
        <f t="shared" si="66"/>
        <v/>
      </c>
      <c r="H819" s="639" t="str">
        <f t="shared" si="67"/>
        <v>否</v>
      </c>
      <c r="I819" s="642" t="str">
        <f t="shared" si="68"/>
        <v>项</v>
      </c>
    </row>
    <row r="820" ht="34.9" hidden="1" customHeight="1" spans="1:9">
      <c r="A820" s="457">
        <v>2120105</v>
      </c>
      <c r="B820" s="458" t="s">
        <v>751</v>
      </c>
      <c r="C820" s="240">
        <v>0</v>
      </c>
      <c r="D820" s="595">
        <v>0</v>
      </c>
      <c r="E820" s="595">
        <v>0</v>
      </c>
      <c r="F820" s="353" t="str">
        <f t="shared" si="65"/>
        <v/>
      </c>
      <c r="G820" s="351" t="str">
        <f t="shared" si="66"/>
        <v/>
      </c>
      <c r="H820" s="639" t="str">
        <f t="shared" si="67"/>
        <v>否</v>
      </c>
      <c r="I820" s="642" t="str">
        <f t="shared" si="68"/>
        <v>项</v>
      </c>
    </row>
    <row r="821" ht="34.9" hidden="1" customHeight="1" spans="1:9">
      <c r="A821" s="457">
        <v>2120106</v>
      </c>
      <c r="B821" s="458" t="s">
        <v>752</v>
      </c>
      <c r="C821" s="240">
        <v>0</v>
      </c>
      <c r="D821" s="595">
        <v>0</v>
      </c>
      <c r="E821" s="595">
        <v>0</v>
      </c>
      <c r="F821" s="353" t="str">
        <f t="shared" si="65"/>
        <v/>
      </c>
      <c r="G821" s="351" t="str">
        <f t="shared" si="66"/>
        <v/>
      </c>
      <c r="H821" s="639" t="str">
        <f t="shared" si="67"/>
        <v>否</v>
      </c>
      <c r="I821" s="642" t="str">
        <f t="shared" si="68"/>
        <v>项</v>
      </c>
    </row>
    <row r="822" ht="34.9" hidden="1" customHeight="1" spans="1:9">
      <c r="A822" s="457">
        <v>2120107</v>
      </c>
      <c r="B822" s="458" t="s">
        <v>753</v>
      </c>
      <c r="C822" s="240">
        <v>0</v>
      </c>
      <c r="D822" s="595">
        <v>0</v>
      </c>
      <c r="E822" s="595">
        <v>0</v>
      </c>
      <c r="F822" s="353" t="str">
        <f t="shared" si="65"/>
        <v/>
      </c>
      <c r="G822" s="351" t="str">
        <f t="shared" si="66"/>
        <v/>
      </c>
      <c r="H822" s="639" t="str">
        <f t="shared" si="67"/>
        <v>否</v>
      </c>
      <c r="I822" s="642" t="str">
        <f t="shared" si="68"/>
        <v>项</v>
      </c>
    </row>
    <row r="823" ht="34.9" hidden="1" customHeight="1" spans="1:9">
      <c r="A823" s="457">
        <v>2120109</v>
      </c>
      <c r="B823" s="458" t="s">
        <v>754</v>
      </c>
      <c r="C823" s="240">
        <v>0</v>
      </c>
      <c r="D823" s="595">
        <v>0</v>
      </c>
      <c r="E823" s="595">
        <v>0</v>
      </c>
      <c r="F823" s="353" t="str">
        <f t="shared" si="65"/>
        <v/>
      </c>
      <c r="G823" s="351" t="str">
        <f t="shared" si="66"/>
        <v/>
      </c>
      <c r="H823" s="639" t="str">
        <f t="shared" si="67"/>
        <v>否</v>
      </c>
      <c r="I823" s="642" t="str">
        <f t="shared" si="68"/>
        <v>项</v>
      </c>
    </row>
    <row r="824" ht="34.9" hidden="1" customHeight="1" spans="1:9">
      <c r="A824" s="457">
        <v>2120110</v>
      </c>
      <c r="B824" s="458" t="s">
        <v>755</v>
      </c>
      <c r="C824" s="240">
        <v>0</v>
      </c>
      <c r="D824" s="595">
        <v>0</v>
      </c>
      <c r="E824" s="595">
        <v>0</v>
      </c>
      <c r="F824" s="353" t="str">
        <f t="shared" si="65"/>
        <v/>
      </c>
      <c r="G824" s="351" t="str">
        <f t="shared" si="66"/>
        <v/>
      </c>
      <c r="H824" s="639" t="str">
        <f t="shared" si="67"/>
        <v>否</v>
      </c>
      <c r="I824" s="642" t="str">
        <f t="shared" si="68"/>
        <v>项</v>
      </c>
    </row>
    <row r="825" ht="34.9" hidden="1" customHeight="1" spans="1:9">
      <c r="A825" s="457">
        <v>2120199</v>
      </c>
      <c r="B825" s="458" t="s">
        <v>756</v>
      </c>
      <c r="C825" s="240">
        <v>0</v>
      </c>
      <c r="D825" s="595">
        <v>0</v>
      </c>
      <c r="E825" s="595">
        <v>0</v>
      </c>
      <c r="F825" s="353" t="str">
        <f t="shared" si="65"/>
        <v/>
      </c>
      <c r="G825" s="351" t="str">
        <f t="shared" si="66"/>
        <v/>
      </c>
      <c r="H825" s="639" t="str">
        <f t="shared" si="67"/>
        <v>否</v>
      </c>
      <c r="I825" s="642" t="str">
        <f t="shared" si="68"/>
        <v>项</v>
      </c>
    </row>
    <row r="826" ht="34.9" customHeight="1" spans="1:9">
      <c r="A826" s="457">
        <v>21202</v>
      </c>
      <c r="B826" s="458" t="s">
        <v>757</v>
      </c>
      <c r="C826" s="595">
        <f>C827</f>
        <v>15</v>
      </c>
      <c r="D826" s="595">
        <f>D827</f>
        <v>0</v>
      </c>
      <c r="E826" s="595">
        <f>E827</f>
        <v>0</v>
      </c>
      <c r="F826" s="353">
        <f t="shared" si="65"/>
        <v>-1</v>
      </c>
      <c r="G826" s="353" t="str">
        <f t="shared" si="66"/>
        <v/>
      </c>
      <c r="H826" s="639" t="str">
        <f t="shared" si="67"/>
        <v>是</v>
      </c>
      <c r="I826" s="642" t="str">
        <f t="shared" si="68"/>
        <v>款</v>
      </c>
    </row>
    <row r="827" ht="34.9" customHeight="1" spans="1:9">
      <c r="A827" s="457">
        <v>2120201</v>
      </c>
      <c r="B827" s="458" t="s">
        <v>758</v>
      </c>
      <c r="C827" s="240">
        <v>15</v>
      </c>
      <c r="D827" s="595">
        <v>0</v>
      </c>
      <c r="E827" s="595">
        <v>0</v>
      </c>
      <c r="F827" s="353">
        <f t="shared" si="65"/>
        <v>-1</v>
      </c>
      <c r="G827" s="353" t="str">
        <f t="shared" si="66"/>
        <v/>
      </c>
      <c r="H827" s="639" t="str">
        <f t="shared" si="67"/>
        <v>是</v>
      </c>
      <c r="I827" s="642" t="str">
        <f t="shared" si="68"/>
        <v>项</v>
      </c>
    </row>
    <row r="828" ht="34.9" customHeight="1" spans="1:9">
      <c r="A828" s="457">
        <v>21203</v>
      </c>
      <c r="B828" s="458" t="s">
        <v>759</v>
      </c>
      <c r="C828" s="595">
        <f>C829+C830</f>
        <v>305</v>
      </c>
      <c r="D828" s="595">
        <f>D829+D830</f>
        <v>80</v>
      </c>
      <c r="E828" s="595">
        <f>E829+E830</f>
        <v>0</v>
      </c>
      <c r="F828" s="353">
        <f t="shared" si="65"/>
        <v>-1</v>
      </c>
      <c r="G828" s="353">
        <f t="shared" si="66"/>
        <v>0</v>
      </c>
      <c r="H828" s="639" t="str">
        <f t="shared" si="67"/>
        <v>是</v>
      </c>
      <c r="I828" s="642" t="str">
        <f t="shared" si="68"/>
        <v>款</v>
      </c>
    </row>
    <row r="829" ht="34.9" hidden="1" customHeight="1" spans="1:9">
      <c r="A829" s="457">
        <v>2120303</v>
      </c>
      <c r="B829" s="458" t="s">
        <v>760</v>
      </c>
      <c r="C829" s="240">
        <v>0</v>
      </c>
      <c r="D829" s="595">
        <v>0</v>
      </c>
      <c r="E829" s="595">
        <v>0</v>
      </c>
      <c r="F829" s="353" t="str">
        <f t="shared" si="65"/>
        <v/>
      </c>
      <c r="G829" s="351" t="str">
        <f t="shared" si="66"/>
        <v/>
      </c>
      <c r="H829" s="639" t="str">
        <f t="shared" si="67"/>
        <v>否</v>
      </c>
      <c r="I829" s="642" t="str">
        <f t="shared" si="68"/>
        <v>项</v>
      </c>
    </row>
    <row r="830" ht="34.9" customHeight="1" spans="1:9">
      <c r="A830" s="457">
        <v>2120399</v>
      </c>
      <c r="B830" s="459" t="s">
        <v>761</v>
      </c>
      <c r="C830" s="240">
        <v>305</v>
      </c>
      <c r="D830" s="595">
        <v>80</v>
      </c>
      <c r="E830" s="595">
        <v>0</v>
      </c>
      <c r="F830" s="353">
        <f t="shared" si="65"/>
        <v>-1</v>
      </c>
      <c r="G830" s="353">
        <f t="shared" si="66"/>
        <v>0</v>
      </c>
      <c r="H830" s="639" t="str">
        <f t="shared" si="67"/>
        <v>是</v>
      </c>
      <c r="I830" s="642" t="str">
        <f t="shared" si="68"/>
        <v>项</v>
      </c>
    </row>
    <row r="831" ht="34.9" customHeight="1" spans="1:9">
      <c r="A831" s="457">
        <v>21205</v>
      </c>
      <c r="B831" s="459" t="s">
        <v>762</v>
      </c>
      <c r="C831" s="595">
        <f t="shared" ref="C831:C835" si="69">C832</f>
        <v>1233</v>
      </c>
      <c r="D831" s="595">
        <f t="shared" ref="D831:D835" si="70">D832</f>
        <v>1519</v>
      </c>
      <c r="E831" s="595">
        <f t="shared" ref="E831:E835" si="71">E832</f>
        <v>805</v>
      </c>
      <c r="F831" s="353">
        <f t="shared" si="65"/>
        <v>-0.347</v>
      </c>
      <c r="G831" s="353">
        <f t="shared" si="66"/>
        <v>0.53</v>
      </c>
      <c r="H831" s="639" t="str">
        <f t="shared" si="67"/>
        <v>是</v>
      </c>
      <c r="I831" s="642" t="str">
        <f t="shared" si="68"/>
        <v>款</v>
      </c>
    </row>
    <row r="832" ht="34.9" customHeight="1" spans="1:9">
      <c r="A832" s="457">
        <v>2120501</v>
      </c>
      <c r="B832" s="459" t="s">
        <v>763</v>
      </c>
      <c r="C832" s="240">
        <v>1233</v>
      </c>
      <c r="D832" s="595">
        <v>1519</v>
      </c>
      <c r="E832" s="595">
        <v>805</v>
      </c>
      <c r="F832" s="353">
        <f t="shared" si="65"/>
        <v>-0.347</v>
      </c>
      <c r="G832" s="353">
        <f t="shared" si="66"/>
        <v>0.53</v>
      </c>
      <c r="H832" s="639" t="str">
        <f t="shared" si="67"/>
        <v>是</v>
      </c>
      <c r="I832" s="642" t="str">
        <f t="shared" si="68"/>
        <v>项</v>
      </c>
    </row>
    <row r="833" ht="34.9" hidden="1" customHeight="1" spans="1:9">
      <c r="A833" s="457">
        <v>21206</v>
      </c>
      <c r="B833" s="459" t="s">
        <v>764</v>
      </c>
      <c r="C833" s="595">
        <f t="shared" si="69"/>
        <v>0</v>
      </c>
      <c r="D833" s="595">
        <f t="shared" si="70"/>
        <v>0</v>
      </c>
      <c r="E833" s="595">
        <f t="shared" si="71"/>
        <v>0</v>
      </c>
      <c r="F833" s="353" t="str">
        <f t="shared" si="65"/>
        <v/>
      </c>
      <c r="G833" s="351" t="str">
        <f t="shared" si="66"/>
        <v/>
      </c>
      <c r="H833" s="639" t="str">
        <f t="shared" si="67"/>
        <v>否</v>
      </c>
      <c r="I833" s="642" t="str">
        <f t="shared" si="68"/>
        <v>款</v>
      </c>
    </row>
    <row r="834" ht="34.9" hidden="1" customHeight="1" spans="1:9">
      <c r="A834" s="457">
        <v>2120601</v>
      </c>
      <c r="B834" s="459" t="s">
        <v>765</v>
      </c>
      <c r="C834" s="240">
        <v>0</v>
      </c>
      <c r="D834" s="595">
        <v>0</v>
      </c>
      <c r="E834" s="595">
        <v>0</v>
      </c>
      <c r="F834" s="353" t="str">
        <f t="shared" si="65"/>
        <v/>
      </c>
      <c r="G834" s="351" t="str">
        <f t="shared" si="66"/>
        <v/>
      </c>
      <c r="H834" s="639" t="str">
        <f t="shared" si="67"/>
        <v>否</v>
      </c>
      <c r="I834" s="642" t="str">
        <f t="shared" si="68"/>
        <v>项</v>
      </c>
    </row>
    <row r="835" ht="34.9" customHeight="1" spans="1:9">
      <c r="A835" s="457">
        <v>21299</v>
      </c>
      <c r="B835" s="459" t="s">
        <v>766</v>
      </c>
      <c r="C835" s="595">
        <f t="shared" si="69"/>
        <v>3</v>
      </c>
      <c r="D835" s="595">
        <f t="shared" si="70"/>
        <v>0</v>
      </c>
      <c r="E835" s="595">
        <f t="shared" si="71"/>
        <v>0</v>
      </c>
      <c r="F835" s="353">
        <f t="shared" si="65"/>
        <v>-1</v>
      </c>
      <c r="G835" s="353" t="str">
        <f t="shared" si="66"/>
        <v/>
      </c>
      <c r="H835" s="639" t="str">
        <f t="shared" si="67"/>
        <v>是</v>
      </c>
      <c r="I835" s="642" t="str">
        <f t="shared" si="68"/>
        <v>款</v>
      </c>
    </row>
    <row r="836" ht="34.9" customHeight="1" spans="1:9">
      <c r="A836" s="647">
        <v>2129999</v>
      </c>
      <c r="B836" s="459" t="s">
        <v>767</v>
      </c>
      <c r="C836" s="240">
        <v>3</v>
      </c>
      <c r="D836" s="595">
        <v>0</v>
      </c>
      <c r="E836" s="595">
        <v>0</v>
      </c>
      <c r="F836" s="353">
        <f t="shared" si="65"/>
        <v>-1</v>
      </c>
      <c r="G836" s="353" t="str">
        <f t="shared" si="66"/>
        <v/>
      </c>
      <c r="H836" s="639" t="str">
        <f t="shared" si="67"/>
        <v>是</v>
      </c>
      <c r="I836" s="642" t="str">
        <f t="shared" si="68"/>
        <v>项</v>
      </c>
    </row>
    <row r="837" ht="34.9" customHeight="1" spans="1:9">
      <c r="A837" s="637">
        <v>213</v>
      </c>
      <c r="B837" s="644" t="s">
        <v>99</v>
      </c>
      <c r="C837" s="591">
        <f>SUM(C838,C864,C889,C917,C928,C935,C942,C945)</f>
        <v>50656</v>
      </c>
      <c r="D837" s="591">
        <f>SUM(D838,D864,D889,D917,D928,D935,D942,D945)</f>
        <v>51359</v>
      </c>
      <c r="E837" s="591">
        <f>SUM(E838,E864,E889,E917,E928,E935,E942,E945)</f>
        <v>25465</v>
      </c>
      <c r="F837" s="351">
        <f t="shared" si="65"/>
        <v>-0.497</v>
      </c>
      <c r="G837" s="351">
        <f t="shared" si="66"/>
        <v>0.496</v>
      </c>
      <c r="H837" s="639" t="str">
        <f t="shared" si="67"/>
        <v>是</v>
      </c>
      <c r="I837" s="642" t="str">
        <f t="shared" si="68"/>
        <v>类</v>
      </c>
    </row>
    <row r="838" ht="34.9" customHeight="1" spans="1:9">
      <c r="A838" s="457">
        <v>21301</v>
      </c>
      <c r="B838" s="459" t="s">
        <v>768</v>
      </c>
      <c r="C838" s="595">
        <f>SUM(C839:C863)</f>
        <v>11634</v>
      </c>
      <c r="D838" s="595">
        <f>SUM(D839:D863)</f>
        <v>11697</v>
      </c>
      <c r="E838" s="595">
        <f>SUM(E839:E863)</f>
        <v>7386</v>
      </c>
      <c r="F838" s="353">
        <f t="shared" ref="F838:F901" si="72">IF(C838&lt;&gt;0,E838/C838-1,"")</f>
        <v>-0.365</v>
      </c>
      <c r="G838" s="353">
        <f t="shared" ref="G838:G901" si="73">IF(D838&lt;&gt;0,E838/D838,"")</f>
        <v>0.631</v>
      </c>
      <c r="H838" s="639" t="str">
        <f t="shared" si="67"/>
        <v>是</v>
      </c>
      <c r="I838" s="642" t="str">
        <f t="shared" si="68"/>
        <v>款</v>
      </c>
    </row>
    <row r="839" ht="34.9" hidden="1" customHeight="1" spans="1:9">
      <c r="A839" s="457">
        <v>2130101</v>
      </c>
      <c r="B839" s="458" t="s">
        <v>138</v>
      </c>
      <c r="C839" s="240">
        <v>0</v>
      </c>
      <c r="D839" s="595">
        <v>0</v>
      </c>
      <c r="E839" s="595">
        <v>0</v>
      </c>
      <c r="F839" s="353" t="str">
        <f t="shared" si="72"/>
        <v/>
      </c>
      <c r="G839" s="351" t="str">
        <f t="shared" si="73"/>
        <v/>
      </c>
      <c r="H839" s="639" t="str">
        <f t="shared" si="67"/>
        <v>否</v>
      </c>
      <c r="I839" s="642" t="str">
        <f t="shared" si="68"/>
        <v>项</v>
      </c>
    </row>
    <row r="840" ht="34.9" hidden="1" customHeight="1" spans="1:9">
      <c r="A840" s="457">
        <v>2130102</v>
      </c>
      <c r="B840" s="459" t="s">
        <v>139</v>
      </c>
      <c r="C840" s="240">
        <v>0</v>
      </c>
      <c r="D840" s="595">
        <v>0</v>
      </c>
      <c r="E840" s="595">
        <v>0</v>
      </c>
      <c r="F840" s="353" t="str">
        <f t="shared" si="72"/>
        <v/>
      </c>
      <c r="G840" s="351" t="str">
        <f t="shared" si="73"/>
        <v/>
      </c>
      <c r="H840" s="639" t="str">
        <f t="shared" si="67"/>
        <v>否</v>
      </c>
      <c r="I840" s="642" t="str">
        <f t="shared" si="68"/>
        <v>项</v>
      </c>
    </row>
    <row r="841" ht="34.9" hidden="1" customHeight="1" spans="1:9">
      <c r="A841" s="457">
        <v>2130103</v>
      </c>
      <c r="B841" s="459" t="s">
        <v>140</v>
      </c>
      <c r="C841" s="240">
        <v>0</v>
      </c>
      <c r="D841" s="595">
        <v>0</v>
      </c>
      <c r="E841" s="595">
        <v>0</v>
      </c>
      <c r="F841" s="353" t="str">
        <f t="shared" si="72"/>
        <v/>
      </c>
      <c r="G841" s="351" t="str">
        <f t="shared" si="73"/>
        <v/>
      </c>
      <c r="H841" s="639" t="str">
        <f t="shared" si="67"/>
        <v>否</v>
      </c>
      <c r="I841" s="642" t="str">
        <f t="shared" si="68"/>
        <v>项</v>
      </c>
    </row>
    <row r="842" ht="34.9" customHeight="1" spans="1:9">
      <c r="A842" s="457">
        <v>2130104</v>
      </c>
      <c r="B842" s="458" t="s">
        <v>147</v>
      </c>
      <c r="C842" s="240">
        <v>4746</v>
      </c>
      <c r="D842" s="595">
        <v>4799</v>
      </c>
      <c r="E842" s="595">
        <v>4819</v>
      </c>
      <c r="F842" s="353">
        <f t="shared" si="72"/>
        <v>0.015</v>
      </c>
      <c r="G842" s="353">
        <f t="shared" si="73"/>
        <v>1.004</v>
      </c>
      <c r="H842" s="639" t="str">
        <f t="shared" ref="H842:H905" si="74">IF(LEN(A842)=3,"是",IF(B842&lt;&gt;"",IF(SUM(C842:E842)&lt;&gt;0,"是","否"),"是"))</f>
        <v>是</v>
      </c>
      <c r="I842" s="642" t="str">
        <f t="shared" ref="I842:I905" si="75">IF(LEN(A842)=3,"类",IF(LEN(A842)=5,"款","项"))</f>
        <v>项</v>
      </c>
    </row>
    <row r="843" ht="34.9" hidden="1" customHeight="1" spans="1:9">
      <c r="A843" s="457">
        <v>2130105</v>
      </c>
      <c r="B843" s="458" t="s">
        <v>769</v>
      </c>
      <c r="C843" s="240">
        <v>0</v>
      </c>
      <c r="D843" s="595">
        <v>0</v>
      </c>
      <c r="E843" s="595">
        <v>0</v>
      </c>
      <c r="F843" s="353" t="str">
        <f t="shared" si="72"/>
        <v/>
      </c>
      <c r="G843" s="351" t="str">
        <f t="shared" si="73"/>
        <v/>
      </c>
      <c r="H843" s="639" t="str">
        <f t="shared" si="74"/>
        <v>否</v>
      </c>
      <c r="I843" s="642" t="str">
        <f t="shared" si="75"/>
        <v>项</v>
      </c>
    </row>
    <row r="844" ht="34.9" customHeight="1" spans="1:9">
      <c r="A844" s="457">
        <v>2130106</v>
      </c>
      <c r="B844" s="458" t="s">
        <v>770</v>
      </c>
      <c r="C844" s="240">
        <v>1825</v>
      </c>
      <c r="D844" s="595">
        <v>1200</v>
      </c>
      <c r="E844" s="595">
        <v>111</v>
      </c>
      <c r="F844" s="353">
        <f t="shared" si="72"/>
        <v>-0.939</v>
      </c>
      <c r="G844" s="353">
        <f t="shared" si="73"/>
        <v>0.093</v>
      </c>
      <c r="H844" s="639" t="str">
        <f t="shared" si="74"/>
        <v>是</v>
      </c>
      <c r="I844" s="642" t="str">
        <f t="shared" si="75"/>
        <v>项</v>
      </c>
    </row>
    <row r="845" ht="34.9" customHeight="1" spans="1:9">
      <c r="A845" s="457">
        <v>2130108</v>
      </c>
      <c r="B845" s="458" t="s">
        <v>771</v>
      </c>
      <c r="C845" s="240">
        <v>248</v>
      </c>
      <c r="D845" s="595">
        <v>100</v>
      </c>
      <c r="E845" s="595">
        <v>5</v>
      </c>
      <c r="F845" s="353">
        <f t="shared" si="72"/>
        <v>-0.98</v>
      </c>
      <c r="G845" s="353">
        <f t="shared" si="73"/>
        <v>0.05</v>
      </c>
      <c r="H845" s="639" t="str">
        <f t="shared" si="74"/>
        <v>是</v>
      </c>
      <c r="I845" s="642" t="str">
        <f t="shared" si="75"/>
        <v>项</v>
      </c>
    </row>
    <row r="846" ht="34.9" customHeight="1" spans="1:9">
      <c r="A846" s="457">
        <v>2130109</v>
      </c>
      <c r="B846" s="458" t="s">
        <v>772</v>
      </c>
      <c r="C846" s="240">
        <v>0</v>
      </c>
      <c r="D846" s="595">
        <v>20</v>
      </c>
      <c r="E846" s="595">
        <v>0</v>
      </c>
      <c r="F846" s="353" t="str">
        <f t="shared" si="72"/>
        <v/>
      </c>
      <c r="G846" s="353">
        <f t="shared" si="73"/>
        <v>0</v>
      </c>
      <c r="H846" s="639" t="str">
        <f t="shared" si="74"/>
        <v>是</v>
      </c>
      <c r="I846" s="642" t="str">
        <f t="shared" si="75"/>
        <v>项</v>
      </c>
    </row>
    <row r="847" s="488" customFormat="1" ht="34.9" customHeight="1" spans="1:9">
      <c r="A847" s="457">
        <v>2130110</v>
      </c>
      <c r="B847" s="458" t="s">
        <v>773</v>
      </c>
      <c r="C847" s="240">
        <v>0</v>
      </c>
      <c r="D847" s="595">
        <v>20</v>
      </c>
      <c r="E847" s="595">
        <v>0</v>
      </c>
      <c r="F847" s="353" t="str">
        <f t="shared" si="72"/>
        <v/>
      </c>
      <c r="G847" s="353">
        <f t="shared" si="73"/>
        <v>0</v>
      </c>
      <c r="H847" s="639" t="str">
        <f t="shared" si="74"/>
        <v>是</v>
      </c>
      <c r="I847" s="642" t="str">
        <f t="shared" si="75"/>
        <v>项</v>
      </c>
    </row>
    <row r="848" ht="34.9" hidden="1" customHeight="1" spans="1:9">
      <c r="A848" s="457">
        <v>2130111</v>
      </c>
      <c r="B848" s="458" t="s">
        <v>774</v>
      </c>
      <c r="C848" s="240">
        <v>0</v>
      </c>
      <c r="D848" s="595">
        <v>0</v>
      </c>
      <c r="E848" s="595">
        <v>0</v>
      </c>
      <c r="F848" s="353" t="str">
        <f t="shared" si="72"/>
        <v/>
      </c>
      <c r="G848" s="351" t="str">
        <f t="shared" si="73"/>
        <v/>
      </c>
      <c r="H848" s="639" t="str">
        <f t="shared" si="74"/>
        <v>否</v>
      </c>
      <c r="I848" s="642" t="str">
        <f t="shared" si="75"/>
        <v>项</v>
      </c>
    </row>
    <row r="849" ht="34.9" hidden="1" customHeight="1" spans="1:9">
      <c r="A849" s="457">
        <v>2130112</v>
      </c>
      <c r="B849" s="458" t="s">
        <v>775</v>
      </c>
      <c r="C849" s="240">
        <v>0</v>
      </c>
      <c r="D849" s="595">
        <v>0</v>
      </c>
      <c r="E849" s="595">
        <v>0</v>
      </c>
      <c r="F849" s="353" t="str">
        <f t="shared" si="72"/>
        <v/>
      </c>
      <c r="G849" s="351" t="str">
        <f t="shared" si="73"/>
        <v/>
      </c>
      <c r="H849" s="639" t="str">
        <f t="shared" si="74"/>
        <v>否</v>
      </c>
      <c r="I849" s="642" t="str">
        <f t="shared" si="75"/>
        <v>项</v>
      </c>
    </row>
    <row r="850" ht="34.9" hidden="1" customHeight="1" spans="1:9">
      <c r="A850" s="457">
        <v>2130114</v>
      </c>
      <c r="B850" s="458" t="s">
        <v>776</v>
      </c>
      <c r="C850" s="240">
        <v>0</v>
      </c>
      <c r="D850" s="595">
        <v>0</v>
      </c>
      <c r="E850" s="595">
        <v>0</v>
      </c>
      <c r="F850" s="353" t="str">
        <f t="shared" si="72"/>
        <v/>
      </c>
      <c r="G850" s="351" t="str">
        <f t="shared" si="73"/>
        <v/>
      </c>
      <c r="H850" s="639" t="str">
        <f t="shared" si="74"/>
        <v>否</v>
      </c>
      <c r="I850" s="642" t="str">
        <f t="shared" si="75"/>
        <v>项</v>
      </c>
    </row>
    <row r="851" ht="34.9" customHeight="1" spans="1:9">
      <c r="A851" s="457">
        <v>2130119</v>
      </c>
      <c r="B851" s="458" t="s">
        <v>777</v>
      </c>
      <c r="C851" s="240">
        <v>200</v>
      </c>
      <c r="D851" s="595">
        <v>200</v>
      </c>
      <c r="E851" s="595">
        <v>108</v>
      </c>
      <c r="F851" s="353">
        <f t="shared" si="72"/>
        <v>-0.46</v>
      </c>
      <c r="G851" s="353">
        <f t="shared" si="73"/>
        <v>0.54</v>
      </c>
      <c r="H851" s="639" t="str">
        <f t="shared" si="74"/>
        <v>是</v>
      </c>
      <c r="I851" s="642" t="str">
        <f t="shared" si="75"/>
        <v>项</v>
      </c>
    </row>
    <row r="852" ht="34.9" hidden="1" customHeight="1" spans="1:9">
      <c r="A852" s="457">
        <v>2130120</v>
      </c>
      <c r="B852" s="458" t="s">
        <v>778</v>
      </c>
      <c r="C852" s="240">
        <v>0</v>
      </c>
      <c r="D852" s="595">
        <v>0</v>
      </c>
      <c r="E852" s="595">
        <v>0</v>
      </c>
      <c r="F852" s="353" t="str">
        <f t="shared" si="72"/>
        <v/>
      </c>
      <c r="G852" s="351" t="str">
        <f t="shared" si="73"/>
        <v/>
      </c>
      <c r="H852" s="639" t="str">
        <f t="shared" si="74"/>
        <v>否</v>
      </c>
      <c r="I852" s="642" t="str">
        <f t="shared" si="75"/>
        <v>项</v>
      </c>
    </row>
    <row r="853" ht="34.9" hidden="1" customHeight="1" spans="1:9">
      <c r="A853" s="457">
        <v>2130121</v>
      </c>
      <c r="B853" s="458" t="s">
        <v>779</v>
      </c>
      <c r="C853" s="240">
        <v>0</v>
      </c>
      <c r="D853" s="595">
        <v>0</v>
      </c>
      <c r="E853" s="595">
        <v>0</v>
      </c>
      <c r="F853" s="353" t="str">
        <f t="shared" si="72"/>
        <v/>
      </c>
      <c r="G853" s="351" t="str">
        <f t="shared" si="73"/>
        <v/>
      </c>
      <c r="H853" s="639" t="str">
        <f t="shared" si="74"/>
        <v>否</v>
      </c>
      <c r="I853" s="642" t="str">
        <f t="shared" si="75"/>
        <v>项</v>
      </c>
    </row>
    <row r="854" ht="34.9" customHeight="1" spans="1:9">
      <c r="A854" s="457">
        <v>2130122</v>
      </c>
      <c r="B854" s="458" t="s">
        <v>780</v>
      </c>
      <c r="C854" s="240">
        <v>835</v>
      </c>
      <c r="D854" s="595">
        <v>600</v>
      </c>
      <c r="E854" s="595">
        <v>440</v>
      </c>
      <c r="F854" s="353">
        <f t="shared" si="72"/>
        <v>-0.473</v>
      </c>
      <c r="G854" s="353">
        <f t="shared" si="73"/>
        <v>0.733</v>
      </c>
      <c r="H854" s="639" t="str">
        <f t="shared" si="74"/>
        <v>是</v>
      </c>
      <c r="I854" s="642" t="str">
        <f t="shared" si="75"/>
        <v>项</v>
      </c>
    </row>
    <row r="855" ht="34.9" customHeight="1" spans="1:9">
      <c r="A855" s="457">
        <v>2130124</v>
      </c>
      <c r="B855" s="458" t="s">
        <v>781</v>
      </c>
      <c r="C855" s="240">
        <v>0</v>
      </c>
      <c r="D855" s="595">
        <v>0</v>
      </c>
      <c r="E855" s="595">
        <v>15</v>
      </c>
      <c r="F855" s="353" t="str">
        <f t="shared" si="72"/>
        <v/>
      </c>
      <c r="G855" s="353" t="str">
        <f t="shared" si="73"/>
        <v/>
      </c>
      <c r="H855" s="639" t="str">
        <f t="shared" si="74"/>
        <v>是</v>
      </c>
      <c r="I855" s="642" t="str">
        <f t="shared" si="75"/>
        <v>项</v>
      </c>
    </row>
    <row r="856" ht="34.9" hidden="1" customHeight="1" spans="1:9">
      <c r="A856" s="457">
        <v>2130125</v>
      </c>
      <c r="B856" s="458" t="s">
        <v>782</v>
      </c>
      <c r="C856" s="240">
        <v>0</v>
      </c>
      <c r="D856" s="595">
        <v>0</v>
      </c>
      <c r="E856" s="595">
        <v>0</v>
      </c>
      <c r="F856" s="353" t="str">
        <f t="shared" si="72"/>
        <v/>
      </c>
      <c r="G856" s="351" t="str">
        <f t="shared" si="73"/>
        <v/>
      </c>
      <c r="H856" s="639" t="str">
        <f t="shared" si="74"/>
        <v>否</v>
      </c>
      <c r="I856" s="642" t="str">
        <f t="shared" si="75"/>
        <v>项</v>
      </c>
    </row>
    <row r="857" ht="34.9" customHeight="1" spans="1:9">
      <c r="A857" s="457">
        <v>2130126</v>
      </c>
      <c r="B857" s="458" t="s">
        <v>783</v>
      </c>
      <c r="C857" s="240">
        <v>771</v>
      </c>
      <c r="D857" s="595">
        <v>780</v>
      </c>
      <c r="E857" s="595">
        <v>484</v>
      </c>
      <c r="F857" s="353">
        <f t="shared" si="72"/>
        <v>-0.372</v>
      </c>
      <c r="G857" s="353">
        <f t="shared" si="73"/>
        <v>0.621</v>
      </c>
      <c r="H857" s="639" t="str">
        <f t="shared" si="74"/>
        <v>是</v>
      </c>
      <c r="I857" s="642" t="str">
        <f t="shared" si="75"/>
        <v>项</v>
      </c>
    </row>
    <row r="858" ht="34.9" customHeight="1" spans="1:9">
      <c r="A858" s="457">
        <v>2130135</v>
      </c>
      <c r="B858" s="458" t="s">
        <v>784</v>
      </c>
      <c r="C858" s="240">
        <v>1324</v>
      </c>
      <c r="D858" s="595">
        <v>1350</v>
      </c>
      <c r="E858" s="595">
        <v>0</v>
      </c>
      <c r="F858" s="353">
        <f t="shared" si="72"/>
        <v>-1</v>
      </c>
      <c r="G858" s="353">
        <f t="shared" si="73"/>
        <v>0</v>
      </c>
      <c r="H858" s="639" t="str">
        <f t="shared" si="74"/>
        <v>是</v>
      </c>
      <c r="I858" s="642" t="str">
        <f t="shared" si="75"/>
        <v>项</v>
      </c>
    </row>
    <row r="859" ht="34.9" customHeight="1" spans="1:9">
      <c r="A859" s="457">
        <v>2130142</v>
      </c>
      <c r="B859" s="458" t="s">
        <v>785</v>
      </c>
      <c r="C859" s="240">
        <v>320</v>
      </c>
      <c r="D859" s="595">
        <v>320</v>
      </c>
      <c r="E859" s="595">
        <v>0</v>
      </c>
      <c r="F859" s="353">
        <f t="shared" si="72"/>
        <v>-1</v>
      </c>
      <c r="G859" s="353">
        <f t="shared" si="73"/>
        <v>0</v>
      </c>
      <c r="H859" s="639" t="str">
        <f t="shared" si="74"/>
        <v>是</v>
      </c>
      <c r="I859" s="642" t="str">
        <f t="shared" si="75"/>
        <v>项</v>
      </c>
    </row>
    <row r="860" ht="34.9" hidden="1" customHeight="1" spans="1:9">
      <c r="A860" s="457">
        <v>2130148</v>
      </c>
      <c r="B860" s="458" t="s">
        <v>786</v>
      </c>
      <c r="C860" s="240">
        <v>0</v>
      </c>
      <c r="D860" s="595">
        <v>0</v>
      </c>
      <c r="E860" s="595">
        <v>0</v>
      </c>
      <c r="F860" s="353" t="str">
        <f t="shared" si="72"/>
        <v/>
      </c>
      <c r="G860" s="351" t="str">
        <f t="shared" si="73"/>
        <v/>
      </c>
      <c r="H860" s="639" t="str">
        <f t="shared" si="74"/>
        <v>否</v>
      </c>
      <c r="I860" s="642" t="str">
        <f t="shared" si="75"/>
        <v>项</v>
      </c>
    </row>
    <row r="861" ht="34.9" customHeight="1" spans="1:9">
      <c r="A861" s="457">
        <v>2130152</v>
      </c>
      <c r="B861" s="458" t="s">
        <v>787</v>
      </c>
      <c r="C861" s="240">
        <v>104</v>
      </c>
      <c r="D861" s="595">
        <v>0</v>
      </c>
      <c r="E861" s="595">
        <v>0</v>
      </c>
      <c r="F861" s="353">
        <f t="shared" si="72"/>
        <v>-1</v>
      </c>
      <c r="G861" s="353" t="str">
        <f t="shared" si="73"/>
        <v/>
      </c>
      <c r="H861" s="639" t="str">
        <f t="shared" si="74"/>
        <v>是</v>
      </c>
      <c r="I861" s="642" t="str">
        <f t="shared" si="75"/>
        <v>项</v>
      </c>
    </row>
    <row r="862" ht="34.9" customHeight="1" spans="1:9">
      <c r="A862" s="457">
        <v>2130153</v>
      </c>
      <c r="B862" s="458" t="s">
        <v>788</v>
      </c>
      <c r="C862" s="240">
        <v>1040</v>
      </c>
      <c r="D862" s="595">
        <v>0</v>
      </c>
      <c r="E862" s="595">
        <v>440</v>
      </c>
      <c r="F862" s="353">
        <f t="shared" si="72"/>
        <v>-0.577</v>
      </c>
      <c r="G862" s="353" t="str">
        <f t="shared" si="73"/>
        <v/>
      </c>
      <c r="H862" s="639" t="str">
        <f t="shared" si="74"/>
        <v>是</v>
      </c>
      <c r="I862" s="642" t="str">
        <f t="shared" si="75"/>
        <v>项</v>
      </c>
    </row>
    <row r="863" ht="34.9" customHeight="1" spans="1:9">
      <c r="A863" s="457">
        <v>2130199</v>
      </c>
      <c r="B863" s="458" t="s">
        <v>789</v>
      </c>
      <c r="C863" s="240">
        <v>221</v>
      </c>
      <c r="D863" s="595">
        <v>2308</v>
      </c>
      <c r="E863" s="595">
        <v>964</v>
      </c>
      <c r="F863" s="353">
        <f t="shared" si="72"/>
        <v>3.362</v>
      </c>
      <c r="G863" s="353">
        <f t="shared" si="73"/>
        <v>0.418</v>
      </c>
      <c r="H863" s="639" t="str">
        <f t="shared" si="74"/>
        <v>是</v>
      </c>
      <c r="I863" s="642" t="str">
        <f t="shared" si="75"/>
        <v>项</v>
      </c>
    </row>
    <row r="864" ht="34.9" customHeight="1" spans="1:9">
      <c r="A864" s="457">
        <v>21302</v>
      </c>
      <c r="B864" s="458" t="s">
        <v>790</v>
      </c>
      <c r="C864" s="595">
        <f>SUM(C865:C888)</f>
        <v>5756</v>
      </c>
      <c r="D864" s="595">
        <f>SUM(D865:D888)</f>
        <v>5803</v>
      </c>
      <c r="E864" s="595">
        <f>SUM(E865:E888)</f>
        <v>2407</v>
      </c>
      <c r="F864" s="353">
        <f t="shared" si="72"/>
        <v>-0.582</v>
      </c>
      <c r="G864" s="353">
        <f t="shared" si="73"/>
        <v>0.415</v>
      </c>
      <c r="H864" s="639" t="str">
        <f t="shared" si="74"/>
        <v>是</v>
      </c>
      <c r="I864" s="642" t="str">
        <f t="shared" si="75"/>
        <v>款</v>
      </c>
    </row>
    <row r="865" ht="34.9" hidden="1" customHeight="1" spans="1:9">
      <c r="A865" s="457">
        <v>2130201</v>
      </c>
      <c r="B865" s="458" t="s">
        <v>138</v>
      </c>
      <c r="C865" s="240">
        <v>0</v>
      </c>
      <c r="D865" s="595">
        <v>0</v>
      </c>
      <c r="E865" s="595">
        <v>0</v>
      </c>
      <c r="F865" s="353" t="str">
        <f t="shared" si="72"/>
        <v/>
      </c>
      <c r="G865" s="351" t="str">
        <f t="shared" si="73"/>
        <v/>
      </c>
      <c r="H865" s="639" t="str">
        <f t="shared" si="74"/>
        <v>否</v>
      </c>
      <c r="I865" s="642" t="str">
        <f t="shared" si="75"/>
        <v>项</v>
      </c>
    </row>
    <row r="866" ht="34.9" hidden="1" customHeight="1" spans="1:9">
      <c r="A866" s="457">
        <v>2130202</v>
      </c>
      <c r="B866" s="458" t="s">
        <v>139</v>
      </c>
      <c r="C866" s="240">
        <v>0</v>
      </c>
      <c r="D866" s="595">
        <v>0</v>
      </c>
      <c r="E866" s="595">
        <v>0</v>
      </c>
      <c r="F866" s="353" t="str">
        <f t="shared" si="72"/>
        <v/>
      </c>
      <c r="G866" s="351" t="str">
        <f t="shared" si="73"/>
        <v/>
      </c>
      <c r="H866" s="639" t="str">
        <f t="shared" si="74"/>
        <v>否</v>
      </c>
      <c r="I866" s="642" t="str">
        <f t="shared" si="75"/>
        <v>项</v>
      </c>
    </row>
    <row r="867" ht="34.9" hidden="1" customHeight="1" spans="1:9">
      <c r="A867" s="457">
        <v>2130203</v>
      </c>
      <c r="B867" s="458" t="s">
        <v>140</v>
      </c>
      <c r="C867" s="240">
        <v>0</v>
      </c>
      <c r="D867" s="595">
        <v>0</v>
      </c>
      <c r="E867" s="595">
        <v>0</v>
      </c>
      <c r="F867" s="353" t="str">
        <f t="shared" si="72"/>
        <v/>
      </c>
      <c r="G867" s="351" t="str">
        <f t="shared" si="73"/>
        <v/>
      </c>
      <c r="H867" s="639" t="str">
        <f t="shared" si="74"/>
        <v>否</v>
      </c>
      <c r="I867" s="642" t="str">
        <f t="shared" si="75"/>
        <v>项</v>
      </c>
    </row>
    <row r="868" ht="34.9" customHeight="1" spans="1:9">
      <c r="A868" s="457">
        <v>2130204</v>
      </c>
      <c r="B868" s="458" t="s">
        <v>791</v>
      </c>
      <c r="C868" s="240">
        <v>1583</v>
      </c>
      <c r="D868" s="595">
        <v>1783</v>
      </c>
      <c r="E868" s="595">
        <v>1787</v>
      </c>
      <c r="F868" s="353">
        <f t="shared" si="72"/>
        <v>0.129</v>
      </c>
      <c r="G868" s="353">
        <f t="shared" si="73"/>
        <v>1.002</v>
      </c>
      <c r="H868" s="639" t="str">
        <f t="shared" si="74"/>
        <v>是</v>
      </c>
      <c r="I868" s="642" t="str">
        <f t="shared" si="75"/>
        <v>项</v>
      </c>
    </row>
    <row r="869" ht="34.9" customHeight="1" spans="1:9">
      <c r="A869" s="457">
        <v>2130205</v>
      </c>
      <c r="B869" s="458" t="s">
        <v>792</v>
      </c>
      <c r="C869" s="240">
        <v>100</v>
      </c>
      <c r="D869" s="595">
        <v>100</v>
      </c>
      <c r="E869" s="595">
        <v>41</v>
      </c>
      <c r="F869" s="353">
        <f t="shared" si="72"/>
        <v>-0.59</v>
      </c>
      <c r="G869" s="353">
        <f t="shared" si="73"/>
        <v>0.41</v>
      </c>
      <c r="H869" s="639" t="str">
        <f t="shared" si="74"/>
        <v>是</v>
      </c>
      <c r="I869" s="642" t="str">
        <f t="shared" si="75"/>
        <v>项</v>
      </c>
    </row>
    <row r="870" ht="34.9" hidden="1" customHeight="1" spans="1:9">
      <c r="A870" s="457">
        <v>2130206</v>
      </c>
      <c r="B870" s="458" t="s">
        <v>793</v>
      </c>
      <c r="C870" s="240">
        <v>0</v>
      </c>
      <c r="D870" s="595">
        <v>0</v>
      </c>
      <c r="E870" s="595">
        <v>0</v>
      </c>
      <c r="F870" s="353" t="str">
        <f t="shared" si="72"/>
        <v/>
      </c>
      <c r="G870" s="351" t="str">
        <f t="shared" si="73"/>
        <v/>
      </c>
      <c r="H870" s="639" t="str">
        <f t="shared" si="74"/>
        <v>否</v>
      </c>
      <c r="I870" s="642" t="str">
        <f t="shared" si="75"/>
        <v>项</v>
      </c>
    </row>
    <row r="871" ht="34.9" customHeight="1" spans="1:9">
      <c r="A871" s="457">
        <v>2130207</v>
      </c>
      <c r="B871" s="458" t="s">
        <v>794</v>
      </c>
      <c r="C871" s="240">
        <v>0</v>
      </c>
      <c r="D871" s="595">
        <v>0</v>
      </c>
      <c r="E871" s="595">
        <v>4</v>
      </c>
      <c r="F871" s="353" t="str">
        <f t="shared" si="72"/>
        <v/>
      </c>
      <c r="G871" s="353" t="str">
        <f t="shared" si="73"/>
        <v/>
      </c>
      <c r="H871" s="639" t="str">
        <f t="shared" si="74"/>
        <v>是</v>
      </c>
      <c r="I871" s="642" t="str">
        <f t="shared" si="75"/>
        <v>项</v>
      </c>
    </row>
    <row r="872" s="488" customFormat="1" ht="34.9" customHeight="1" spans="1:9">
      <c r="A872" s="457">
        <v>2130209</v>
      </c>
      <c r="B872" s="458" t="s">
        <v>795</v>
      </c>
      <c r="C872" s="240">
        <v>1194</v>
      </c>
      <c r="D872" s="595">
        <v>1200</v>
      </c>
      <c r="E872" s="595">
        <v>0</v>
      </c>
      <c r="F872" s="353">
        <f t="shared" si="72"/>
        <v>-1</v>
      </c>
      <c r="G872" s="353">
        <f t="shared" si="73"/>
        <v>0</v>
      </c>
      <c r="H872" s="639" t="str">
        <f t="shared" si="74"/>
        <v>是</v>
      </c>
      <c r="I872" s="642" t="str">
        <f t="shared" si="75"/>
        <v>项</v>
      </c>
    </row>
    <row r="873" ht="34.9" customHeight="1" spans="1:9">
      <c r="A873" s="457">
        <v>2130210</v>
      </c>
      <c r="B873" s="458" t="s">
        <v>796</v>
      </c>
      <c r="C873" s="240">
        <v>25</v>
      </c>
      <c r="D873" s="595">
        <v>0</v>
      </c>
      <c r="E873" s="595">
        <v>0</v>
      </c>
      <c r="F873" s="353">
        <f t="shared" si="72"/>
        <v>-1</v>
      </c>
      <c r="G873" s="353" t="str">
        <f t="shared" si="73"/>
        <v/>
      </c>
      <c r="H873" s="639" t="str">
        <f t="shared" si="74"/>
        <v>是</v>
      </c>
      <c r="I873" s="642" t="str">
        <f t="shared" si="75"/>
        <v>项</v>
      </c>
    </row>
    <row r="874" ht="34.9" customHeight="1" spans="1:9">
      <c r="A874" s="457">
        <v>2130211</v>
      </c>
      <c r="B874" s="458" t="s">
        <v>797</v>
      </c>
      <c r="C874" s="240">
        <v>60</v>
      </c>
      <c r="D874" s="595">
        <v>60</v>
      </c>
      <c r="E874" s="595">
        <v>0</v>
      </c>
      <c r="F874" s="353">
        <f t="shared" si="72"/>
        <v>-1</v>
      </c>
      <c r="G874" s="353">
        <f t="shared" si="73"/>
        <v>0</v>
      </c>
      <c r="H874" s="639" t="str">
        <f t="shared" si="74"/>
        <v>是</v>
      </c>
      <c r="I874" s="642" t="str">
        <f t="shared" si="75"/>
        <v>项</v>
      </c>
    </row>
    <row r="875" ht="34.9" hidden="1" customHeight="1" spans="1:9">
      <c r="A875" s="457">
        <v>2130212</v>
      </c>
      <c r="B875" s="458" t="s">
        <v>798</v>
      </c>
      <c r="C875" s="240">
        <v>0</v>
      </c>
      <c r="D875" s="595">
        <v>0</v>
      </c>
      <c r="E875" s="595">
        <v>0</v>
      </c>
      <c r="F875" s="353" t="str">
        <f t="shared" si="72"/>
        <v/>
      </c>
      <c r="G875" s="351" t="str">
        <f t="shared" si="73"/>
        <v/>
      </c>
      <c r="H875" s="639" t="str">
        <f t="shared" si="74"/>
        <v>否</v>
      </c>
      <c r="I875" s="642" t="str">
        <f t="shared" si="75"/>
        <v>项</v>
      </c>
    </row>
    <row r="876" ht="34.9" customHeight="1" spans="1:9">
      <c r="A876" s="457">
        <v>2130213</v>
      </c>
      <c r="B876" s="458" t="s">
        <v>799</v>
      </c>
      <c r="C876" s="240">
        <v>554</v>
      </c>
      <c r="D876" s="595">
        <v>564</v>
      </c>
      <c r="E876" s="595">
        <v>502</v>
      </c>
      <c r="F876" s="353">
        <f t="shared" si="72"/>
        <v>-0.094</v>
      </c>
      <c r="G876" s="353">
        <f t="shared" si="73"/>
        <v>0.89</v>
      </c>
      <c r="H876" s="639" t="str">
        <f t="shared" si="74"/>
        <v>是</v>
      </c>
      <c r="I876" s="642" t="str">
        <f t="shared" si="75"/>
        <v>项</v>
      </c>
    </row>
    <row r="877" ht="34.9" hidden="1" customHeight="1" spans="1:9">
      <c r="A877" s="457">
        <v>2130217</v>
      </c>
      <c r="B877" s="458" t="s">
        <v>800</v>
      </c>
      <c r="C877" s="240">
        <v>0</v>
      </c>
      <c r="D877" s="595">
        <v>0</v>
      </c>
      <c r="E877" s="595">
        <v>0</v>
      </c>
      <c r="F877" s="353" t="str">
        <f t="shared" si="72"/>
        <v/>
      </c>
      <c r="G877" s="351" t="str">
        <f t="shared" si="73"/>
        <v/>
      </c>
      <c r="H877" s="639" t="str">
        <f t="shared" si="74"/>
        <v>否</v>
      </c>
      <c r="I877" s="642" t="str">
        <f t="shared" si="75"/>
        <v>项</v>
      </c>
    </row>
    <row r="878" ht="34.9" hidden="1" customHeight="1" spans="1:9">
      <c r="A878" s="457">
        <v>2130220</v>
      </c>
      <c r="B878" s="458" t="s">
        <v>801</v>
      </c>
      <c r="C878" s="240">
        <v>0</v>
      </c>
      <c r="D878" s="595">
        <v>0</v>
      </c>
      <c r="E878" s="595">
        <v>0</v>
      </c>
      <c r="F878" s="353" t="str">
        <f t="shared" si="72"/>
        <v/>
      </c>
      <c r="G878" s="351" t="str">
        <f t="shared" si="73"/>
        <v/>
      </c>
      <c r="H878" s="639" t="str">
        <f t="shared" si="74"/>
        <v>否</v>
      </c>
      <c r="I878" s="642" t="str">
        <f t="shared" si="75"/>
        <v>项</v>
      </c>
    </row>
    <row r="879" ht="34.9" hidden="1" customHeight="1" spans="1:9">
      <c r="A879" s="457">
        <v>2130221</v>
      </c>
      <c r="B879" s="458" t="s">
        <v>802</v>
      </c>
      <c r="C879" s="240">
        <v>0</v>
      </c>
      <c r="D879" s="595">
        <v>0</v>
      </c>
      <c r="E879" s="595">
        <v>0</v>
      </c>
      <c r="F879" s="353" t="str">
        <f t="shared" si="72"/>
        <v/>
      </c>
      <c r="G879" s="351" t="str">
        <f t="shared" si="73"/>
        <v/>
      </c>
      <c r="H879" s="639" t="str">
        <f t="shared" si="74"/>
        <v>否</v>
      </c>
      <c r="I879" s="642" t="str">
        <f t="shared" si="75"/>
        <v>项</v>
      </c>
    </row>
    <row r="880" ht="34.9" hidden="1" customHeight="1" spans="1:9">
      <c r="A880" s="457">
        <v>2130223</v>
      </c>
      <c r="B880" s="458" t="s">
        <v>803</v>
      </c>
      <c r="C880" s="240">
        <v>0</v>
      </c>
      <c r="D880" s="595">
        <v>0</v>
      </c>
      <c r="E880" s="595">
        <v>0</v>
      </c>
      <c r="F880" s="353" t="str">
        <f t="shared" si="72"/>
        <v/>
      </c>
      <c r="G880" s="351" t="str">
        <f t="shared" si="73"/>
        <v/>
      </c>
      <c r="H880" s="639" t="str">
        <f t="shared" si="74"/>
        <v>否</v>
      </c>
      <c r="I880" s="642" t="str">
        <f t="shared" si="75"/>
        <v>项</v>
      </c>
    </row>
    <row r="881" ht="34.9" hidden="1" customHeight="1" spans="1:9">
      <c r="A881" s="457">
        <v>2130226</v>
      </c>
      <c r="B881" s="458" t="s">
        <v>804</v>
      </c>
      <c r="C881" s="240">
        <v>0</v>
      </c>
      <c r="D881" s="595">
        <v>0</v>
      </c>
      <c r="E881" s="595">
        <v>0</v>
      </c>
      <c r="F881" s="353" t="str">
        <f t="shared" si="72"/>
        <v/>
      </c>
      <c r="G881" s="351" t="str">
        <f t="shared" si="73"/>
        <v/>
      </c>
      <c r="H881" s="639" t="str">
        <f t="shared" si="74"/>
        <v>否</v>
      </c>
      <c r="I881" s="642" t="str">
        <f t="shared" si="75"/>
        <v>项</v>
      </c>
    </row>
    <row r="882" ht="34.9" hidden="1" customHeight="1" spans="1:9">
      <c r="A882" s="457">
        <v>2130227</v>
      </c>
      <c r="B882" s="458" t="s">
        <v>805</v>
      </c>
      <c r="C882" s="240">
        <v>0</v>
      </c>
      <c r="D882" s="595">
        <v>0</v>
      </c>
      <c r="E882" s="595">
        <v>0</v>
      </c>
      <c r="F882" s="353" t="str">
        <f t="shared" si="72"/>
        <v/>
      </c>
      <c r="G882" s="351" t="str">
        <f t="shared" si="73"/>
        <v/>
      </c>
      <c r="H882" s="639" t="str">
        <f t="shared" si="74"/>
        <v>否</v>
      </c>
      <c r="I882" s="642" t="str">
        <f t="shared" si="75"/>
        <v>项</v>
      </c>
    </row>
    <row r="883" ht="34.9" hidden="1" customHeight="1" spans="1:9">
      <c r="A883" s="457">
        <v>2130232</v>
      </c>
      <c r="B883" s="458" t="s">
        <v>806</v>
      </c>
      <c r="C883" s="240">
        <v>0</v>
      </c>
      <c r="D883" s="595">
        <v>0</v>
      </c>
      <c r="E883" s="595">
        <v>0</v>
      </c>
      <c r="F883" s="353" t="str">
        <f t="shared" si="72"/>
        <v/>
      </c>
      <c r="G883" s="351" t="str">
        <f t="shared" si="73"/>
        <v/>
      </c>
      <c r="H883" s="639" t="str">
        <f t="shared" si="74"/>
        <v>否</v>
      </c>
      <c r="I883" s="642" t="str">
        <f t="shared" si="75"/>
        <v>项</v>
      </c>
    </row>
    <row r="884" ht="34.9" customHeight="1" spans="1:9">
      <c r="A884" s="457">
        <v>2130234</v>
      </c>
      <c r="B884" s="458" t="s">
        <v>807</v>
      </c>
      <c r="C884" s="240">
        <v>31</v>
      </c>
      <c r="D884" s="595">
        <v>57</v>
      </c>
      <c r="E884" s="595">
        <v>34</v>
      </c>
      <c r="F884" s="353">
        <f t="shared" si="72"/>
        <v>0.097</v>
      </c>
      <c r="G884" s="353">
        <f t="shared" si="73"/>
        <v>0.596</v>
      </c>
      <c r="H884" s="639" t="str">
        <f t="shared" si="74"/>
        <v>是</v>
      </c>
      <c r="I884" s="642" t="str">
        <f t="shared" si="75"/>
        <v>项</v>
      </c>
    </row>
    <row r="885" ht="34.9" hidden="1" customHeight="1" spans="1:9">
      <c r="A885" s="457">
        <v>2130235</v>
      </c>
      <c r="B885" s="458" t="s">
        <v>808</v>
      </c>
      <c r="C885" s="240">
        <v>0</v>
      </c>
      <c r="D885" s="595">
        <v>0</v>
      </c>
      <c r="E885" s="595">
        <v>0</v>
      </c>
      <c r="F885" s="353" t="str">
        <f t="shared" si="72"/>
        <v/>
      </c>
      <c r="G885" s="351" t="str">
        <f t="shared" si="73"/>
        <v/>
      </c>
      <c r="H885" s="639" t="str">
        <f t="shared" si="74"/>
        <v>否</v>
      </c>
      <c r="I885" s="642" t="str">
        <f t="shared" si="75"/>
        <v>项</v>
      </c>
    </row>
    <row r="886" ht="34.9" hidden="1" customHeight="1" spans="1:9">
      <c r="A886" s="457">
        <v>2130236</v>
      </c>
      <c r="B886" s="458" t="s">
        <v>809</v>
      </c>
      <c r="C886" s="240">
        <v>0</v>
      </c>
      <c r="D886" s="595">
        <v>0</v>
      </c>
      <c r="E886" s="595">
        <v>0</v>
      </c>
      <c r="F886" s="353" t="str">
        <f t="shared" si="72"/>
        <v/>
      </c>
      <c r="G886" s="351" t="str">
        <f t="shared" si="73"/>
        <v/>
      </c>
      <c r="H886" s="639" t="str">
        <f t="shared" si="74"/>
        <v>否</v>
      </c>
      <c r="I886" s="642" t="str">
        <f t="shared" si="75"/>
        <v>项</v>
      </c>
    </row>
    <row r="887" ht="34.9" hidden="1" customHeight="1" spans="1:9">
      <c r="A887" s="457">
        <v>2130237</v>
      </c>
      <c r="B887" s="458" t="s">
        <v>775</v>
      </c>
      <c r="C887" s="240">
        <v>0</v>
      </c>
      <c r="D887" s="595">
        <v>0</v>
      </c>
      <c r="E887" s="595">
        <v>0</v>
      </c>
      <c r="F887" s="353" t="str">
        <f t="shared" si="72"/>
        <v/>
      </c>
      <c r="G887" s="351" t="str">
        <f t="shared" si="73"/>
        <v/>
      </c>
      <c r="H887" s="639" t="str">
        <f t="shared" si="74"/>
        <v>否</v>
      </c>
      <c r="I887" s="642" t="str">
        <f t="shared" si="75"/>
        <v>项</v>
      </c>
    </row>
    <row r="888" ht="34.9" customHeight="1" spans="1:9">
      <c r="A888" s="457">
        <v>2130299</v>
      </c>
      <c r="B888" s="458" t="s">
        <v>810</v>
      </c>
      <c r="C888" s="240">
        <v>2209</v>
      </c>
      <c r="D888" s="595">
        <v>2039</v>
      </c>
      <c r="E888" s="595">
        <v>39</v>
      </c>
      <c r="F888" s="353">
        <f t="shared" si="72"/>
        <v>-0.982</v>
      </c>
      <c r="G888" s="353">
        <f t="shared" si="73"/>
        <v>0.019</v>
      </c>
      <c r="H888" s="639" t="str">
        <f t="shared" si="74"/>
        <v>是</v>
      </c>
      <c r="I888" s="642" t="str">
        <f t="shared" si="75"/>
        <v>项</v>
      </c>
    </row>
    <row r="889" s="488" customFormat="1" ht="34.9" customHeight="1" spans="1:9">
      <c r="A889" s="457">
        <v>21303</v>
      </c>
      <c r="B889" s="458" t="s">
        <v>811</v>
      </c>
      <c r="C889" s="595">
        <f>SUM(C890:C916)</f>
        <v>5257</v>
      </c>
      <c r="D889" s="595">
        <f>SUM(D890:D916)</f>
        <v>5276</v>
      </c>
      <c r="E889" s="595">
        <f>SUM(E890:E916)</f>
        <v>2679</v>
      </c>
      <c r="F889" s="353">
        <f t="shared" si="72"/>
        <v>-0.49</v>
      </c>
      <c r="G889" s="353">
        <f t="shared" si="73"/>
        <v>0.508</v>
      </c>
      <c r="H889" s="639" t="str">
        <f t="shared" si="74"/>
        <v>是</v>
      </c>
      <c r="I889" s="642" t="str">
        <f t="shared" si="75"/>
        <v>款</v>
      </c>
    </row>
    <row r="890" ht="34.9" hidden="1" customHeight="1" spans="1:9">
      <c r="A890" s="457">
        <v>2130301</v>
      </c>
      <c r="B890" s="459" t="s">
        <v>138</v>
      </c>
      <c r="C890" s="240">
        <v>0</v>
      </c>
      <c r="D890" s="595">
        <v>0</v>
      </c>
      <c r="E890" s="595">
        <v>0</v>
      </c>
      <c r="F890" s="353" t="str">
        <f t="shared" si="72"/>
        <v/>
      </c>
      <c r="G890" s="351" t="str">
        <f t="shared" si="73"/>
        <v/>
      </c>
      <c r="H890" s="639" t="str">
        <f t="shared" si="74"/>
        <v>否</v>
      </c>
      <c r="I890" s="642" t="str">
        <f t="shared" si="75"/>
        <v>项</v>
      </c>
    </row>
    <row r="891" ht="34.9" hidden="1" customHeight="1" spans="1:9">
      <c r="A891" s="457">
        <v>2130302</v>
      </c>
      <c r="B891" s="458" t="s">
        <v>139</v>
      </c>
      <c r="C891" s="240">
        <v>0</v>
      </c>
      <c r="D891" s="595">
        <v>0</v>
      </c>
      <c r="E891" s="595">
        <v>0</v>
      </c>
      <c r="F891" s="353" t="str">
        <f t="shared" si="72"/>
        <v/>
      </c>
      <c r="G891" s="351" t="str">
        <f t="shared" si="73"/>
        <v/>
      </c>
      <c r="H891" s="639" t="str">
        <f t="shared" si="74"/>
        <v>否</v>
      </c>
      <c r="I891" s="642" t="str">
        <f t="shared" si="75"/>
        <v>项</v>
      </c>
    </row>
    <row r="892" ht="34.9" hidden="1" customHeight="1" spans="1:9">
      <c r="A892" s="457">
        <v>2130303</v>
      </c>
      <c r="B892" s="458" t="s">
        <v>140</v>
      </c>
      <c r="C892" s="240">
        <v>0</v>
      </c>
      <c r="D892" s="595">
        <v>0</v>
      </c>
      <c r="E892" s="595">
        <v>0</v>
      </c>
      <c r="F892" s="353" t="str">
        <f t="shared" si="72"/>
        <v/>
      </c>
      <c r="G892" s="351" t="str">
        <f t="shared" si="73"/>
        <v/>
      </c>
      <c r="H892" s="639" t="str">
        <f t="shared" si="74"/>
        <v>否</v>
      </c>
      <c r="I892" s="642" t="str">
        <f t="shared" si="75"/>
        <v>项</v>
      </c>
    </row>
    <row r="893" ht="34.9" hidden="1" customHeight="1" spans="1:9">
      <c r="A893" s="457">
        <v>2130304</v>
      </c>
      <c r="B893" s="458" t="s">
        <v>812</v>
      </c>
      <c r="C893" s="240">
        <v>0</v>
      </c>
      <c r="D893" s="595">
        <v>0</v>
      </c>
      <c r="E893" s="595">
        <v>0</v>
      </c>
      <c r="F893" s="353" t="str">
        <f t="shared" si="72"/>
        <v/>
      </c>
      <c r="G893" s="351" t="str">
        <f t="shared" si="73"/>
        <v/>
      </c>
      <c r="H893" s="639" t="str">
        <f t="shared" si="74"/>
        <v>否</v>
      </c>
      <c r="I893" s="642" t="str">
        <f t="shared" si="75"/>
        <v>项</v>
      </c>
    </row>
    <row r="894" ht="34.9" customHeight="1" spans="1:9">
      <c r="A894" s="457">
        <v>2130305</v>
      </c>
      <c r="B894" s="458" t="s">
        <v>813</v>
      </c>
      <c r="C894" s="240">
        <v>1840</v>
      </c>
      <c r="D894" s="595">
        <v>1826</v>
      </c>
      <c r="E894" s="595">
        <v>723</v>
      </c>
      <c r="F894" s="353">
        <f t="shared" si="72"/>
        <v>-0.607</v>
      </c>
      <c r="G894" s="353">
        <f t="shared" si="73"/>
        <v>0.396</v>
      </c>
      <c r="H894" s="639" t="str">
        <f t="shared" si="74"/>
        <v>是</v>
      </c>
      <c r="I894" s="642" t="str">
        <f t="shared" si="75"/>
        <v>项</v>
      </c>
    </row>
    <row r="895" ht="34.9" customHeight="1" spans="1:9">
      <c r="A895" s="457">
        <v>2130306</v>
      </c>
      <c r="B895" s="458" t="s">
        <v>814</v>
      </c>
      <c r="C895" s="240">
        <v>0</v>
      </c>
      <c r="D895" s="595">
        <v>20</v>
      </c>
      <c r="E895" s="595">
        <v>0</v>
      </c>
      <c r="F895" s="353" t="str">
        <f t="shared" si="72"/>
        <v/>
      </c>
      <c r="G895" s="353">
        <f t="shared" si="73"/>
        <v>0</v>
      </c>
      <c r="H895" s="639" t="str">
        <f t="shared" si="74"/>
        <v>是</v>
      </c>
      <c r="I895" s="642" t="str">
        <f t="shared" si="75"/>
        <v>项</v>
      </c>
    </row>
    <row r="896" ht="34.9" hidden="1" customHeight="1" spans="1:9">
      <c r="A896" s="457">
        <v>2130307</v>
      </c>
      <c r="B896" s="458" t="s">
        <v>815</v>
      </c>
      <c r="C896" s="240">
        <v>0</v>
      </c>
      <c r="D896" s="595">
        <v>0</v>
      </c>
      <c r="E896" s="595">
        <v>0</v>
      </c>
      <c r="F896" s="353" t="str">
        <f t="shared" si="72"/>
        <v/>
      </c>
      <c r="G896" s="351" t="str">
        <f t="shared" si="73"/>
        <v/>
      </c>
      <c r="H896" s="639" t="str">
        <f t="shared" si="74"/>
        <v>否</v>
      </c>
      <c r="I896" s="642" t="str">
        <f t="shared" si="75"/>
        <v>项</v>
      </c>
    </row>
    <row r="897" ht="34.9" hidden="1" customHeight="1" spans="1:9">
      <c r="A897" s="457">
        <v>2130308</v>
      </c>
      <c r="B897" s="458" t="s">
        <v>816</v>
      </c>
      <c r="C897" s="240">
        <v>0</v>
      </c>
      <c r="D897" s="595">
        <v>0</v>
      </c>
      <c r="E897" s="595">
        <v>0</v>
      </c>
      <c r="F897" s="353" t="str">
        <f t="shared" si="72"/>
        <v/>
      </c>
      <c r="G897" s="351" t="str">
        <f t="shared" si="73"/>
        <v/>
      </c>
      <c r="H897" s="639" t="str">
        <f t="shared" si="74"/>
        <v>否</v>
      </c>
      <c r="I897" s="642" t="str">
        <f t="shared" si="75"/>
        <v>项</v>
      </c>
    </row>
    <row r="898" ht="34.9" hidden="1" customHeight="1" spans="1:9">
      <c r="A898" s="457">
        <v>2130309</v>
      </c>
      <c r="B898" s="458" t="s">
        <v>817</v>
      </c>
      <c r="C898" s="240">
        <v>0</v>
      </c>
      <c r="D898" s="595">
        <v>0</v>
      </c>
      <c r="E898" s="595">
        <v>0</v>
      </c>
      <c r="F898" s="353" t="str">
        <f t="shared" si="72"/>
        <v/>
      </c>
      <c r="G898" s="351" t="str">
        <f t="shared" si="73"/>
        <v/>
      </c>
      <c r="H898" s="639" t="str">
        <f t="shared" si="74"/>
        <v>否</v>
      </c>
      <c r="I898" s="642" t="str">
        <f t="shared" si="75"/>
        <v>项</v>
      </c>
    </row>
    <row r="899" ht="34.9" customHeight="1" spans="1:9">
      <c r="A899" s="457">
        <v>2130310</v>
      </c>
      <c r="B899" s="458" t="s">
        <v>818</v>
      </c>
      <c r="C899" s="240">
        <v>1000</v>
      </c>
      <c r="D899" s="595">
        <v>1000</v>
      </c>
      <c r="E899" s="595">
        <v>0</v>
      </c>
      <c r="F899" s="353">
        <f t="shared" si="72"/>
        <v>-1</v>
      </c>
      <c r="G899" s="353">
        <f t="shared" si="73"/>
        <v>0</v>
      </c>
      <c r="H899" s="639" t="str">
        <f t="shared" si="74"/>
        <v>是</v>
      </c>
      <c r="I899" s="642" t="str">
        <f t="shared" si="75"/>
        <v>项</v>
      </c>
    </row>
    <row r="900" s="488" customFormat="1" ht="34.9" hidden="1" customHeight="1" spans="1:9">
      <c r="A900" s="457">
        <v>2130311</v>
      </c>
      <c r="B900" s="458" t="s">
        <v>819</v>
      </c>
      <c r="C900" s="240">
        <v>0</v>
      </c>
      <c r="D900" s="595">
        <v>0</v>
      </c>
      <c r="E900" s="595">
        <v>0</v>
      </c>
      <c r="F900" s="353" t="str">
        <f t="shared" si="72"/>
        <v/>
      </c>
      <c r="G900" s="351" t="str">
        <f t="shared" si="73"/>
        <v/>
      </c>
      <c r="H900" s="639" t="str">
        <f t="shared" si="74"/>
        <v>否</v>
      </c>
      <c r="I900" s="642" t="str">
        <f t="shared" si="75"/>
        <v>项</v>
      </c>
    </row>
    <row r="901" ht="34.9" hidden="1" customHeight="1" spans="1:9">
      <c r="A901" s="457">
        <v>2130312</v>
      </c>
      <c r="B901" s="458" t="s">
        <v>820</v>
      </c>
      <c r="C901" s="240">
        <v>0</v>
      </c>
      <c r="D901" s="595">
        <v>0</v>
      </c>
      <c r="E901" s="595">
        <v>0</v>
      </c>
      <c r="F901" s="353" t="str">
        <f t="shared" si="72"/>
        <v/>
      </c>
      <c r="G901" s="351" t="str">
        <f t="shared" si="73"/>
        <v/>
      </c>
      <c r="H901" s="639" t="str">
        <f t="shared" si="74"/>
        <v>否</v>
      </c>
      <c r="I901" s="642" t="str">
        <f t="shared" si="75"/>
        <v>项</v>
      </c>
    </row>
    <row r="902" ht="34.9" hidden="1" customHeight="1" spans="1:9">
      <c r="A902" s="457">
        <v>2130313</v>
      </c>
      <c r="B902" s="458" t="s">
        <v>821</v>
      </c>
      <c r="C902" s="240">
        <v>0</v>
      </c>
      <c r="D902" s="595">
        <v>0</v>
      </c>
      <c r="E902" s="595">
        <v>0</v>
      </c>
      <c r="F902" s="353" t="str">
        <f t="shared" ref="F902:F965" si="76">IF(C902&lt;&gt;0,E902/C902-1,"")</f>
        <v/>
      </c>
      <c r="G902" s="351" t="str">
        <f t="shared" ref="G902:G965" si="77">IF(D902&lt;&gt;0,E902/D902,"")</f>
        <v/>
      </c>
      <c r="H902" s="639" t="str">
        <f t="shared" si="74"/>
        <v>否</v>
      </c>
      <c r="I902" s="642" t="str">
        <f t="shared" si="75"/>
        <v>项</v>
      </c>
    </row>
    <row r="903" ht="34.9" customHeight="1" spans="1:9">
      <c r="A903" s="457">
        <v>2130314</v>
      </c>
      <c r="B903" s="458" t="s">
        <v>822</v>
      </c>
      <c r="C903" s="240">
        <v>15</v>
      </c>
      <c r="D903" s="595">
        <v>15</v>
      </c>
      <c r="E903" s="595">
        <v>0</v>
      </c>
      <c r="F903" s="353">
        <f t="shared" si="76"/>
        <v>-1</v>
      </c>
      <c r="G903" s="353">
        <f t="shared" si="77"/>
        <v>0</v>
      </c>
      <c r="H903" s="639" t="str">
        <f t="shared" si="74"/>
        <v>是</v>
      </c>
      <c r="I903" s="642" t="str">
        <f t="shared" si="75"/>
        <v>项</v>
      </c>
    </row>
    <row r="904" ht="34.9" customHeight="1" spans="1:9">
      <c r="A904" s="457">
        <v>2130315</v>
      </c>
      <c r="B904" s="458" t="s">
        <v>823</v>
      </c>
      <c r="C904" s="240">
        <v>130</v>
      </c>
      <c r="D904" s="595">
        <v>130</v>
      </c>
      <c r="E904" s="595">
        <v>55</v>
      </c>
      <c r="F904" s="353">
        <f t="shared" si="76"/>
        <v>-0.577</v>
      </c>
      <c r="G904" s="353">
        <f t="shared" si="77"/>
        <v>0.423</v>
      </c>
      <c r="H904" s="639" t="str">
        <f t="shared" si="74"/>
        <v>是</v>
      </c>
      <c r="I904" s="642" t="str">
        <f t="shared" si="75"/>
        <v>项</v>
      </c>
    </row>
    <row r="905" ht="34.9" customHeight="1" spans="1:9">
      <c r="A905" s="457">
        <v>2130316</v>
      </c>
      <c r="B905" s="458" t="s">
        <v>824</v>
      </c>
      <c r="C905" s="240">
        <v>490</v>
      </c>
      <c r="D905" s="595">
        <v>500</v>
      </c>
      <c r="E905" s="595">
        <v>0</v>
      </c>
      <c r="F905" s="353">
        <f t="shared" si="76"/>
        <v>-1</v>
      </c>
      <c r="G905" s="353">
        <f t="shared" si="77"/>
        <v>0</v>
      </c>
      <c r="H905" s="639" t="str">
        <f t="shared" si="74"/>
        <v>是</v>
      </c>
      <c r="I905" s="642" t="str">
        <f t="shared" si="75"/>
        <v>项</v>
      </c>
    </row>
    <row r="906" ht="34.9" hidden="1" customHeight="1" spans="1:9">
      <c r="A906" s="457">
        <v>2130317</v>
      </c>
      <c r="B906" s="458" t="s">
        <v>825</v>
      </c>
      <c r="C906" s="240">
        <v>0</v>
      </c>
      <c r="D906" s="595">
        <v>0</v>
      </c>
      <c r="E906" s="595">
        <v>0</v>
      </c>
      <c r="F906" s="353" t="str">
        <f t="shared" si="76"/>
        <v/>
      </c>
      <c r="G906" s="351" t="str">
        <f t="shared" si="77"/>
        <v/>
      </c>
      <c r="H906" s="639" t="str">
        <f t="shared" ref="H906:H927" si="78">IF(LEN(A906)=3,"是",IF(B906&lt;&gt;"",IF(SUM(C906:E906)&lt;&gt;0,"是","否"),"是"))</f>
        <v>否</v>
      </c>
      <c r="I906" s="642" t="str">
        <f t="shared" ref="I906:I927" si="79">IF(LEN(A906)=3,"类",IF(LEN(A906)=5,"款","项"))</f>
        <v>项</v>
      </c>
    </row>
    <row r="907" ht="34.9" hidden="1" customHeight="1" spans="1:9">
      <c r="A907" s="457">
        <v>2130318</v>
      </c>
      <c r="B907" s="458" t="s">
        <v>826</v>
      </c>
      <c r="C907" s="240">
        <v>0</v>
      </c>
      <c r="D907" s="595">
        <v>0</v>
      </c>
      <c r="E907" s="595">
        <v>0</v>
      </c>
      <c r="F907" s="353" t="str">
        <f t="shared" si="76"/>
        <v/>
      </c>
      <c r="G907" s="351" t="str">
        <f t="shared" si="77"/>
        <v/>
      </c>
      <c r="H907" s="639" t="str">
        <f t="shared" si="78"/>
        <v>否</v>
      </c>
      <c r="I907" s="642" t="str">
        <f t="shared" si="79"/>
        <v>项</v>
      </c>
    </row>
    <row r="908" ht="34.9" hidden="1" customHeight="1" spans="1:9">
      <c r="A908" s="457">
        <v>2130319</v>
      </c>
      <c r="B908" s="458" t="s">
        <v>827</v>
      </c>
      <c r="C908" s="240">
        <v>0</v>
      </c>
      <c r="D908" s="595">
        <v>0</v>
      </c>
      <c r="E908" s="595">
        <v>0</v>
      </c>
      <c r="F908" s="353" t="str">
        <f t="shared" si="76"/>
        <v/>
      </c>
      <c r="G908" s="351" t="str">
        <f t="shared" si="77"/>
        <v/>
      </c>
      <c r="H908" s="639" t="str">
        <f t="shared" si="78"/>
        <v>否</v>
      </c>
      <c r="I908" s="642" t="str">
        <f t="shared" si="79"/>
        <v>项</v>
      </c>
    </row>
    <row r="909" ht="34.9" hidden="1" customHeight="1" spans="1:9">
      <c r="A909" s="457">
        <v>2130321</v>
      </c>
      <c r="B909" s="458" t="s">
        <v>828</v>
      </c>
      <c r="C909" s="240">
        <v>0</v>
      </c>
      <c r="D909" s="595">
        <v>0</v>
      </c>
      <c r="E909" s="595">
        <v>0</v>
      </c>
      <c r="F909" s="353" t="str">
        <f t="shared" si="76"/>
        <v/>
      </c>
      <c r="G909" s="351" t="str">
        <f t="shared" si="77"/>
        <v/>
      </c>
      <c r="H909" s="639" t="str">
        <f t="shared" si="78"/>
        <v>否</v>
      </c>
      <c r="I909" s="642" t="str">
        <f t="shared" si="79"/>
        <v>项</v>
      </c>
    </row>
    <row r="910" s="488" customFormat="1" ht="34.9" hidden="1" customHeight="1" spans="1:9">
      <c r="A910" s="457">
        <v>2130322</v>
      </c>
      <c r="B910" s="458" t="s">
        <v>829</v>
      </c>
      <c r="C910" s="240">
        <v>0</v>
      </c>
      <c r="D910" s="595">
        <v>0</v>
      </c>
      <c r="E910" s="595">
        <v>0</v>
      </c>
      <c r="F910" s="353" t="str">
        <f t="shared" si="76"/>
        <v/>
      </c>
      <c r="G910" s="351" t="str">
        <f t="shared" si="77"/>
        <v/>
      </c>
      <c r="H910" s="639" t="str">
        <f t="shared" si="78"/>
        <v>否</v>
      </c>
      <c r="I910" s="642" t="str">
        <f t="shared" si="79"/>
        <v>项</v>
      </c>
    </row>
    <row r="911" s="488" customFormat="1" ht="34.9" hidden="1" customHeight="1" spans="1:9">
      <c r="A911" s="457">
        <v>2130333</v>
      </c>
      <c r="B911" s="458" t="s">
        <v>803</v>
      </c>
      <c r="C911" s="240">
        <v>0</v>
      </c>
      <c r="D911" s="595">
        <v>0</v>
      </c>
      <c r="E911" s="595">
        <v>0</v>
      </c>
      <c r="F911" s="353" t="str">
        <f t="shared" si="76"/>
        <v/>
      </c>
      <c r="G911" s="351" t="str">
        <f t="shared" si="77"/>
        <v/>
      </c>
      <c r="H911" s="639" t="str">
        <f t="shared" si="78"/>
        <v>否</v>
      </c>
      <c r="I911" s="642" t="str">
        <f t="shared" si="79"/>
        <v>项</v>
      </c>
    </row>
    <row r="912" s="488" customFormat="1" ht="34.9" hidden="1" customHeight="1" spans="1:9">
      <c r="A912" s="457">
        <v>2130334</v>
      </c>
      <c r="B912" s="458" t="s">
        <v>830</v>
      </c>
      <c r="C912" s="240">
        <v>0</v>
      </c>
      <c r="D912" s="595">
        <v>0</v>
      </c>
      <c r="E912" s="595">
        <v>0</v>
      </c>
      <c r="F912" s="353" t="str">
        <f t="shared" si="76"/>
        <v/>
      </c>
      <c r="G912" s="351" t="str">
        <f t="shared" si="77"/>
        <v/>
      </c>
      <c r="H912" s="639" t="str">
        <f t="shared" si="78"/>
        <v>否</v>
      </c>
      <c r="I912" s="642" t="str">
        <f t="shared" si="79"/>
        <v>项</v>
      </c>
    </row>
    <row r="913" s="488" customFormat="1" ht="34.9" customHeight="1" spans="1:9">
      <c r="A913" s="457">
        <v>2130335</v>
      </c>
      <c r="B913" s="458" t="s">
        <v>831</v>
      </c>
      <c r="C913" s="240">
        <v>0</v>
      </c>
      <c r="D913" s="595">
        <v>0</v>
      </c>
      <c r="E913" s="595">
        <v>18</v>
      </c>
      <c r="F913" s="353" t="str">
        <f t="shared" si="76"/>
        <v/>
      </c>
      <c r="G913" s="353" t="str">
        <f t="shared" si="77"/>
        <v/>
      </c>
      <c r="H913" s="639" t="str">
        <f t="shared" si="78"/>
        <v>是</v>
      </c>
      <c r="I913" s="642" t="str">
        <f t="shared" si="79"/>
        <v>项</v>
      </c>
    </row>
    <row r="914" s="488" customFormat="1" ht="34.9" hidden="1" customHeight="1" spans="1:9">
      <c r="A914" s="457">
        <v>2130336</v>
      </c>
      <c r="B914" s="458" t="s">
        <v>832</v>
      </c>
      <c r="C914" s="240">
        <v>0</v>
      </c>
      <c r="D914" s="595">
        <v>0</v>
      </c>
      <c r="E914" s="595">
        <v>0</v>
      </c>
      <c r="F914" s="353" t="str">
        <f t="shared" si="76"/>
        <v/>
      </c>
      <c r="G914" s="351" t="str">
        <f t="shared" si="77"/>
        <v/>
      </c>
      <c r="H914" s="639" t="str">
        <f t="shared" si="78"/>
        <v>否</v>
      </c>
      <c r="I914" s="642" t="str">
        <f t="shared" si="79"/>
        <v>项</v>
      </c>
    </row>
    <row r="915" s="488" customFormat="1" ht="34.9" hidden="1" customHeight="1" spans="1:9">
      <c r="A915" s="457">
        <v>2130337</v>
      </c>
      <c r="B915" s="458" t="s">
        <v>833</v>
      </c>
      <c r="C915" s="240">
        <v>0</v>
      </c>
      <c r="D915" s="595">
        <v>0</v>
      </c>
      <c r="E915" s="595">
        <v>0</v>
      </c>
      <c r="F915" s="353" t="str">
        <f t="shared" si="76"/>
        <v/>
      </c>
      <c r="G915" s="351" t="str">
        <f t="shared" si="77"/>
        <v/>
      </c>
      <c r="H915" s="639" t="str">
        <f t="shared" si="78"/>
        <v>否</v>
      </c>
      <c r="I915" s="642" t="str">
        <f t="shared" si="79"/>
        <v>项</v>
      </c>
    </row>
    <row r="916" s="488" customFormat="1" ht="34.9" customHeight="1" spans="1:9">
      <c r="A916" s="457">
        <v>2130399</v>
      </c>
      <c r="B916" s="459" t="s">
        <v>834</v>
      </c>
      <c r="C916" s="240">
        <v>1782</v>
      </c>
      <c r="D916" s="595">
        <v>1785</v>
      </c>
      <c r="E916" s="595">
        <v>1883</v>
      </c>
      <c r="F916" s="353">
        <f t="shared" si="76"/>
        <v>0.057</v>
      </c>
      <c r="G916" s="353">
        <f t="shared" si="77"/>
        <v>1.055</v>
      </c>
      <c r="H916" s="639" t="str">
        <f t="shared" si="78"/>
        <v>是</v>
      </c>
      <c r="I916" s="642" t="str">
        <f t="shared" si="79"/>
        <v>项</v>
      </c>
    </row>
    <row r="917" ht="34.9" customHeight="1" spans="1:9">
      <c r="A917" s="457">
        <v>21305</v>
      </c>
      <c r="B917" s="458" t="s">
        <v>835</v>
      </c>
      <c r="C917" s="595">
        <f>SUM(C918:C927)</f>
        <v>17709</v>
      </c>
      <c r="D917" s="595">
        <f>SUM(D918:D927)</f>
        <v>18175</v>
      </c>
      <c r="E917" s="595">
        <f>SUM(E918:E927)</f>
        <v>3061</v>
      </c>
      <c r="F917" s="353">
        <f t="shared" si="76"/>
        <v>-0.827</v>
      </c>
      <c r="G917" s="353">
        <f t="shared" si="77"/>
        <v>0.168</v>
      </c>
      <c r="H917" s="639" t="str">
        <f t="shared" si="78"/>
        <v>是</v>
      </c>
      <c r="I917" s="642" t="str">
        <f t="shared" si="79"/>
        <v>款</v>
      </c>
    </row>
    <row r="918" s="488" customFormat="1" ht="34.9" customHeight="1" spans="1:9">
      <c r="A918" s="457">
        <v>2130501</v>
      </c>
      <c r="B918" s="458" t="s">
        <v>138</v>
      </c>
      <c r="C918" s="240">
        <v>211</v>
      </c>
      <c r="D918" s="595">
        <v>205</v>
      </c>
      <c r="E918" s="595">
        <v>209</v>
      </c>
      <c r="F918" s="353">
        <f t="shared" si="76"/>
        <v>-0.009</v>
      </c>
      <c r="G918" s="353">
        <f t="shared" si="77"/>
        <v>1.02</v>
      </c>
      <c r="H918" s="639" t="str">
        <f t="shared" si="78"/>
        <v>是</v>
      </c>
      <c r="I918" s="642" t="str">
        <f t="shared" si="79"/>
        <v>项</v>
      </c>
    </row>
    <row r="919" ht="34.9" customHeight="1" spans="1:9">
      <c r="A919" s="457">
        <v>2130502</v>
      </c>
      <c r="B919" s="458" t="s">
        <v>139</v>
      </c>
      <c r="C919" s="240">
        <v>5</v>
      </c>
      <c r="D919" s="595">
        <v>0</v>
      </c>
      <c r="E919" s="595">
        <v>0</v>
      </c>
      <c r="F919" s="353">
        <f t="shared" si="76"/>
        <v>-1</v>
      </c>
      <c r="G919" s="353" t="str">
        <f t="shared" si="77"/>
        <v/>
      </c>
      <c r="H919" s="639" t="str">
        <f t="shared" si="78"/>
        <v>是</v>
      </c>
      <c r="I919" s="642" t="str">
        <f t="shared" si="79"/>
        <v>项</v>
      </c>
    </row>
    <row r="920" ht="34.9" hidden="1" customHeight="1" spans="1:9">
      <c r="A920" s="457">
        <v>2130503</v>
      </c>
      <c r="B920" s="458" t="s">
        <v>140</v>
      </c>
      <c r="C920" s="240">
        <v>0</v>
      </c>
      <c r="D920" s="595">
        <v>0</v>
      </c>
      <c r="E920" s="595">
        <v>0</v>
      </c>
      <c r="F920" s="353" t="str">
        <f t="shared" si="76"/>
        <v/>
      </c>
      <c r="G920" s="351" t="str">
        <f t="shared" si="77"/>
        <v/>
      </c>
      <c r="H920" s="639" t="str">
        <f t="shared" si="78"/>
        <v>否</v>
      </c>
      <c r="I920" s="642" t="str">
        <f t="shared" si="79"/>
        <v>项</v>
      </c>
    </row>
    <row r="921" ht="34.9" customHeight="1" spans="1:9">
      <c r="A921" s="457">
        <v>2130504</v>
      </c>
      <c r="B921" s="458" t="s">
        <v>836</v>
      </c>
      <c r="C921" s="240">
        <v>10786</v>
      </c>
      <c r="D921" s="595">
        <v>11000</v>
      </c>
      <c r="E921" s="595">
        <v>790</v>
      </c>
      <c r="F921" s="353">
        <f t="shared" si="76"/>
        <v>-0.927</v>
      </c>
      <c r="G921" s="353">
        <f t="shared" si="77"/>
        <v>0.072</v>
      </c>
      <c r="H921" s="639" t="str">
        <f t="shared" si="78"/>
        <v>是</v>
      </c>
      <c r="I921" s="642" t="str">
        <f t="shared" si="79"/>
        <v>项</v>
      </c>
    </row>
    <row r="922" ht="34.9" customHeight="1" spans="1:9">
      <c r="A922" s="457">
        <v>2130505</v>
      </c>
      <c r="B922" s="459" t="s">
        <v>837</v>
      </c>
      <c r="C922" s="240">
        <v>4249</v>
      </c>
      <c r="D922" s="595">
        <v>4500</v>
      </c>
      <c r="E922" s="595">
        <v>1848</v>
      </c>
      <c r="F922" s="353">
        <f t="shared" si="76"/>
        <v>-0.565</v>
      </c>
      <c r="G922" s="353">
        <f t="shared" si="77"/>
        <v>0.411</v>
      </c>
      <c r="H922" s="639" t="str">
        <f t="shared" si="78"/>
        <v>是</v>
      </c>
      <c r="I922" s="642" t="str">
        <f t="shared" si="79"/>
        <v>项</v>
      </c>
    </row>
    <row r="923" ht="34.9" customHeight="1" spans="1:9">
      <c r="A923" s="457">
        <v>2130506</v>
      </c>
      <c r="B923" s="458" t="s">
        <v>838</v>
      </c>
      <c r="C923" s="240">
        <v>118</v>
      </c>
      <c r="D923" s="595">
        <v>120</v>
      </c>
      <c r="E923" s="595">
        <v>0</v>
      </c>
      <c r="F923" s="353">
        <f t="shared" si="76"/>
        <v>-1</v>
      </c>
      <c r="G923" s="353">
        <f t="shared" si="77"/>
        <v>0</v>
      </c>
      <c r="H923" s="639" t="str">
        <f t="shared" si="78"/>
        <v>是</v>
      </c>
      <c r="I923" s="642" t="str">
        <f t="shared" si="79"/>
        <v>项</v>
      </c>
    </row>
    <row r="924" ht="34.9" customHeight="1" spans="1:9">
      <c r="A924" s="457">
        <v>2130507</v>
      </c>
      <c r="B924" s="458" t="s">
        <v>839</v>
      </c>
      <c r="C924" s="240">
        <v>0</v>
      </c>
      <c r="D924" s="595">
        <v>0</v>
      </c>
      <c r="E924" s="595">
        <v>46</v>
      </c>
      <c r="F924" s="353" t="str">
        <f t="shared" si="76"/>
        <v/>
      </c>
      <c r="G924" s="353" t="str">
        <f t="shared" si="77"/>
        <v/>
      </c>
      <c r="H924" s="639" t="str">
        <f t="shared" si="78"/>
        <v>是</v>
      </c>
      <c r="I924" s="642" t="str">
        <f t="shared" si="79"/>
        <v>项</v>
      </c>
    </row>
    <row r="925" ht="34.9" hidden="1" customHeight="1" spans="1:9">
      <c r="A925" s="457">
        <v>2130508</v>
      </c>
      <c r="B925" s="458" t="s">
        <v>840</v>
      </c>
      <c r="C925" s="240">
        <v>0</v>
      </c>
      <c r="D925" s="595">
        <v>0</v>
      </c>
      <c r="E925" s="595">
        <v>0</v>
      </c>
      <c r="F925" s="353" t="str">
        <f t="shared" si="76"/>
        <v/>
      </c>
      <c r="G925" s="351" t="str">
        <f t="shared" si="77"/>
        <v/>
      </c>
      <c r="H925" s="639" t="str">
        <f t="shared" si="78"/>
        <v>否</v>
      </c>
      <c r="I925" s="642" t="str">
        <f t="shared" si="79"/>
        <v>项</v>
      </c>
    </row>
    <row r="926" ht="34.9" hidden="1" customHeight="1" spans="1:9">
      <c r="A926" s="457">
        <v>2130550</v>
      </c>
      <c r="B926" s="458" t="s">
        <v>841</v>
      </c>
      <c r="C926" s="240">
        <v>0</v>
      </c>
      <c r="D926" s="595">
        <v>0</v>
      </c>
      <c r="E926" s="595">
        <v>0</v>
      </c>
      <c r="F926" s="353" t="str">
        <f t="shared" si="76"/>
        <v/>
      </c>
      <c r="G926" s="351" t="str">
        <f t="shared" si="77"/>
        <v/>
      </c>
      <c r="H926" s="639" t="str">
        <f t="shared" si="78"/>
        <v>否</v>
      </c>
      <c r="I926" s="642" t="str">
        <f t="shared" si="79"/>
        <v>项</v>
      </c>
    </row>
    <row r="927" ht="34.9" customHeight="1" spans="1:9">
      <c r="A927" s="457">
        <v>2130599</v>
      </c>
      <c r="B927" s="458" t="s">
        <v>842</v>
      </c>
      <c r="C927" s="240">
        <v>2340</v>
      </c>
      <c r="D927" s="595">
        <v>2350</v>
      </c>
      <c r="E927" s="595">
        <v>168</v>
      </c>
      <c r="F927" s="353">
        <f t="shared" si="76"/>
        <v>-0.928</v>
      </c>
      <c r="G927" s="353">
        <f t="shared" si="77"/>
        <v>0.071</v>
      </c>
      <c r="H927" s="639" t="str">
        <f t="shared" si="78"/>
        <v>是</v>
      </c>
      <c r="I927" s="642" t="str">
        <f t="shared" si="79"/>
        <v>项</v>
      </c>
    </row>
    <row r="928" ht="34.9" customHeight="1" spans="1:9">
      <c r="A928" s="457">
        <v>21307</v>
      </c>
      <c r="B928" s="458" t="s">
        <v>843</v>
      </c>
      <c r="C928" s="595">
        <f>SUM(C929:C934)</f>
        <v>8199</v>
      </c>
      <c r="D928" s="595">
        <f>SUM(D929:D934)</f>
        <v>8272</v>
      </c>
      <c r="E928" s="595">
        <f>SUM(E929:E934)</f>
        <v>6872</v>
      </c>
      <c r="F928" s="353">
        <f t="shared" si="76"/>
        <v>-0.162</v>
      </c>
      <c r="G928" s="353">
        <f t="shared" si="77"/>
        <v>0.831</v>
      </c>
      <c r="H928" s="639" t="str">
        <f t="shared" ref="H928:H952" si="80">IF(LEN(A928)=3,"是",IF(B928&lt;&gt;"",IF(SUM(C928:E928)&lt;&gt;0,"是","否"),"是"))</f>
        <v>是</v>
      </c>
      <c r="I928" s="642" t="str">
        <f t="shared" ref="I928:I952" si="81">IF(LEN(A928)=3,"类",IF(LEN(A928)=5,"款","项"))</f>
        <v>款</v>
      </c>
    </row>
    <row r="929" ht="34.9" customHeight="1" spans="1:9">
      <c r="A929" s="457">
        <v>2130701</v>
      </c>
      <c r="B929" s="458" t="s">
        <v>844</v>
      </c>
      <c r="C929" s="240">
        <v>367</v>
      </c>
      <c r="D929" s="595">
        <v>542</v>
      </c>
      <c r="E929" s="595">
        <v>519</v>
      </c>
      <c r="F929" s="353">
        <f t="shared" si="76"/>
        <v>0.414</v>
      </c>
      <c r="G929" s="353">
        <f t="shared" si="77"/>
        <v>0.958</v>
      </c>
      <c r="H929" s="639" t="str">
        <f t="shared" si="80"/>
        <v>是</v>
      </c>
      <c r="I929" s="642" t="str">
        <f t="shared" si="81"/>
        <v>项</v>
      </c>
    </row>
    <row r="930" ht="34.9" hidden="1" customHeight="1" spans="1:9">
      <c r="A930" s="457">
        <v>2130704</v>
      </c>
      <c r="B930" s="458" t="s">
        <v>845</v>
      </c>
      <c r="C930" s="240">
        <v>0</v>
      </c>
      <c r="D930" s="595">
        <v>0</v>
      </c>
      <c r="E930" s="595">
        <v>0</v>
      </c>
      <c r="F930" s="353" t="str">
        <f t="shared" si="76"/>
        <v/>
      </c>
      <c r="G930" s="351" t="str">
        <f t="shared" si="77"/>
        <v/>
      </c>
      <c r="H930" s="639" t="str">
        <f t="shared" si="80"/>
        <v>否</v>
      </c>
      <c r="I930" s="642" t="str">
        <f t="shared" si="81"/>
        <v>项</v>
      </c>
    </row>
    <row r="931" ht="34.9" customHeight="1" spans="1:9">
      <c r="A931" s="457">
        <v>2130705</v>
      </c>
      <c r="B931" s="458" t="s">
        <v>846</v>
      </c>
      <c r="C931" s="240">
        <v>3102</v>
      </c>
      <c r="D931" s="595">
        <v>3014</v>
      </c>
      <c r="E931" s="595">
        <v>2932</v>
      </c>
      <c r="F931" s="353">
        <f t="shared" si="76"/>
        <v>-0.055</v>
      </c>
      <c r="G931" s="353">
        <f t="shared" si="77"/>
        <v>0.973</v>
      </c>
      <c r="H931" s="639" t="str">
        <f t="shared" si="80"/>
        <v>是</v>
      </c>
      <c r="I931" s="642" t="str">
        <f t="shared" si="81"/>
        <v>项</v>
      </c>
    </row>
    <row r="932" ht="34.9" customHeight="1" spans="1:9">
      <c r="A932" s="457">
        <v>2130706</v>
      </c>
      <c r="B932" s="458" t="s">
        <v>847</v>
      </c>
      <c r="C932" s="240">
        <v>2820</v>
      </c>
      <c r="D932" s="595">
        <v>2806</v>
      </c>
      <c r="E932" s="595">
        <v>3421</v>
      </c>
      <c r="F932" s="353">
        <f t="shared" si="76"/>
        <v>0.213</v>
      </c>
      <c r="G932" s="353">
        <f t="shared" si="77"/>
        <v>1.219</v>
      </c>
      <c r="H932" s="639" t="str">
        <f t="shared" si="80"/>
        <v>是</v>
      </c>
      <c r="I932" s="642" t="str">
        <f t="shared" si="81"/>
        <v>项</v>
      </c>
    </row>
    <row r="933" ht="34.9" hidden="1" customHeight="1" spans="1:9">
      <c r="A933" s="457">
        <v>2130707</v>
      </c>
      <c r="B933" s="458" t="s">
        <v>848</v>
      </c>
      <c r="C933" s="240">
        <v>0</v>
      </c>
      <c r="D933" s="595">
        <v>0</v>
      </c>
      <c r="E933" s="595">
        <v>0</v>
      </c>
      <c r="F933" s="353" t="str">
        <f t="shared" si="76"/>
        <v/>
      </c>
      <c r="G933" s="351" t="str">
        <f t="shared" si="77"/>
        <v/>
      </c>
      <c r="H933" s="639" t="str">
        <f t="shared" si="80"/>
        <v>否</v>
      </c>
      <c r="I933" s="642" t="str">
        <f t="shared" si="81"/>
        <v>项</v>
      </c>
    </row>
    <row r="934" ht="34.9" customHeight="1" spans="1:9">
      <c r="A934" s="457">
        <v>2130799</v>
      </c>
      <c r="B934" s="458" t="s">
        <v>849</v>
      </c>
      <c r="C934" s="240">
        <v>1910</v>
      </c>
      <c r="D934" s="595">
        <v>1910</v>
      </c>
      <c r="E934" s="595">
        <v>0</v>
      </c>
      <c r="F934" s="353">
        <f t="shared" si="76"/>
        <v>-1</v>
      </c>
      <c r="G934" s="353">
        <f t="shared" si="77"/>
        <v>0</v>
      </c>
      <c r="H934" s="639" t="str">
        <f t="shared" si="80"/>
        <v>是</v>
      </c>
      <c r="I934" s="642" t="str">
        <f t="shared" si="81"/>
        <v>项</v>
      </c>
    </row>
    <row r="935" s="488" customFormat="1" ht="34.9" customHeight="1" spans="1:9">
      <c r="A935" s="457">
        <v>21308</v>
      </c>
      <c r="B935" s="458" t="s">
        <v>850</v>
      </c>
      <c r="C935" s="595">
        <f>SUM(C936:C941)</f>
        <v>2098</v>
      </c>
      <c r="D935" s="595">
        <f>SUM(D936:D941)</f>
        <v>2136</v>
      </c>
      <c r="E935" s="595">
        <f>SUM(E936:E941)</f>
        <v>3059</v>
      </c>
      <c r="F935" s="353">
        <f t="shared" si="76"/>
        <v>0.458</v>
      </c>
      <c r="G935" s="353">
        <f t="shared" si="77"/>
        <v>1.432</v>
      </c>
      <c r="H935" s="639" t="str">
        <f t="shared" si="80"/>
        <v>是</v>
      </c>
      <c r="I935" s="642" t="str">
        <f t="shared" si="81"/>
        <v>款</v>
      </c>
    </row>
    <row r="936" s="488" customFormat="1" ht="34.9" hidden="1" customHeight="1" spans="1:9">
      <c r="A936" s="457">
        <v>2130801</v>
      </c>
      <c r="B936" s="458" t="s">
        <v>851</v>
      </c>
      <c r="C936" s="240">
        <v>0</v>
      </c>
      <c r="D936" s="595">
        <v>0</v>
      </c>
      <c r="E936" s="595">
        <v>0</v>
      </c>
      <c r="F936" s="353" t="str">
        <f t="shared" si="76"/>
        <v/>
      </c>
      <c r="G936" s="351" t="str">
        <f t="shared" si="77"/>
        <v/>
      </c>
      <c r="H936" s="639" t="str">
        <f t="shared" si="80"/>
        <v>否</v>
      </c>
      <c r="I936" s="642" t="str">
        <f t="shared" si="81"/>
        <v>项</v>
      </c>
    </row>
    <row r="937" s="488" customFormat="1" ht="34.9" hidden="1" customHeight="1" spans="1:9">
      <c r="A937" s="457">
        <v>2130802</v>
      </c>
      <c r="B937" s="459" t="s">
        <v>852</v>
      </c>
      <c r="C937" s="240">
        <v>0</v>
      </c>
      <c r="D937" s="595">
        <v>0</v>
      </c>
      <c r="E937" s="595">
        <v>0</v>
      </c>
      <c r="F937" s="353" t="str">
        <f t="shared" si="76"/>
        <v/>
      </c>
      <c r="G937" s="351" t="str">
        <f t="shared" si="77"/>
        <v/>
      </c>
      <c r="H937" s="639" t="str">
        <f t="shared" si="80"/>
        <v>否</v>
      </c>
      <c r="I937" s="642" t="str">
        <f t="shared" si="81"/>
        <v>项</v>
      </c>
    </row>
    <row r="938" s="488" customFormat="1" ht="34.9" customHeight="1" spans="1:9">
      <c r="A938" s="457">
        <v>2130803</v>
      </c>
      <c r="B938" s="459" t="s">
        <v>853</v>
      </c>
      <c r="C938" s="240">
        <v>1403</v>
      </c>
      <c r="D938" s="595">
        <v>1436</v>
      </c>
      <c r="E938" s="595">
        <v>42</v>
      </c>
      <c r="F938" s="353">
        <f t="shared" si="76"/>
        <v>-0.97</v>
      </c>
      <c r="G938" s="353">
        <f t="shared" si="77"/>
        <v>0.029</v>
      </c>
      <c r="H938" s="639" t="str">
        <f t="shared" si="80"/>
        <v>是</v>
      </c>
      <c r="I938" s="642" t="str">
        <f t="shared" si="81"/>
        <v>项</v>
      </c>
    </row>
    <row r="939" ht="34.9" customHeight="1" spans="1:9">
      <c r="A939" s="457">
        <v>2130804</v>
      </c>
      <c r="B939" s="459" t="s">
        <v>854</v>
      </c>
      <c r="C939" s="240">
        <v>695</v>
      </c>
      <c r="D939" s="595">
        <v>700</v>
      </c>
      <c r="E939" s="595">
        <v>3017</v>
      </c>
      <c r="F939" s="353">
        <f t="shared" si="76"/>
        <v>3.341</v>
      </c>
      <c r="G939" s="353">
        <f t="shared" si="77"/>
        <v>4.31</v>
      </c>
      <c r="H939" s="639" t="str">
        <f t="shared" si="80"/>
        <v>是</v>
      </c>
      <c r="I939" s="642" t="str">
        <f t="shared" si="81"/>
        <v>项</v>
      </c>
    </row>
    <row r="940" ht="34.9" hidden="1" customHeight="1" spans="1:9">
      <c r="A940" s="457">
        <v>2130805</v>
      </c>
      <c r="B940" s="459" t="s">
        <v>855</v>
      </c>
      <c r="C940" s="240">
        <v>0</v>
      </c>
      <c r="D940" s="595">
        <v>0</v>
      </c>
      <c r="E940" s="595">
        <v>0</v>
      </c>
      <c r="F940" s="353" t="str">
        <f t="shared" si="76"/>
        <v/>
      </c>
      <c r="G940" s="351" t="str">
        <f t="shared" si="77"/>
        <v/>
      </c>
      <c r="H940" s="639" t="str">
        <f t="shared" si="80"/>
        <v>否</v>
      </c>
      <c r="I940" s="642" t="str">
        <f t="shared" si="81"/>
        <v>项</v>
      </c>
    </row>
    <row r="941" ht="34.9" hidden="1" customHeight="1" spans="1:9">
      <c r="A941" s="457">
        <v>2130899</v>
      </c>
      <c r="B941" s="459" t="s">
        <v>856</v>
      </c>
      <c r="C941" s="240">
        <v>0</v>
      </c>
      <c r="D941" s="595">
        <v>0</v>
      </c>
      <c r="E941" s="595">
        <v>0</v>
      </c>
      <c r="F941" s="353" t="str">
        <f t="shared" si="76"/>
        <v/>
      </c>
      <c r="G941" s="351" t="str">
        <f t="shared" si="77"/>
        <v/>
      </c>
      <c r="H941" s="639" t="str">
        <f t="shared" si="80"/>
        <v>否</v>
      </c>
      <c r="I941" s="642" t="str">
        <f t="shared" si="81"/>
        <v>项</v>
      </c>
    </row>
    <row r="942" ht="34.9" hidden="1" customHeight="1" spans="1:9">
      <c r="A942" s="457">
        <v>21309</v>
      </c>
      <c r="B942" s="459" t="s">
        <v>857</v>
      </c>
      <c r="C942" s="595">
        <f>C943+C944</f>
        <v>0</v>
      </c>
      <c r="D942" s="595">
        <f>D943+D944</f>
        <v>0</v>
      </c>
      <c r="E942" s="595">
        <f>E943+E944</f>
        <v>0</v>
      </c>
      <c r="F942" s="353" t="str">
        <f t="shared" si="76"/>
        <v/>
      </c>
      <c r="G942" s="351" t="str">
        <f t="shared" si="77"/>
        <v/>
      </c>
      <c r="H942" s="639" t="str">
        <f t="shared" si="80"/>
        <v>否</v>
      </c>
      <c r="I942" s="642" t="str">
        <f t="shared" si="81"/>
        <v>款</v>
      </c>
    </row>
    <row r="943" ht="34.9" hidden="1" customHeight="1" spans="1:9">
      <c r="A943" s="457">
        <v>2130901</v>
      </c>
      <c r="B943" s="459" t="s">
        <v>858</v>
      </c>
      <c r="C943" s="240">
        <v>0</v>
      </c>
      <c r="D943" s="595">
        <v>0</v>
      </c>
      <c r="E943" s="595">
        <v>0</v>
      </c>
      <c r="F943" s="353" t="str">
        <f t="shared" si="76"/>
        <v/>
      </c>
      <c r="G943" s="351" t="str">
        <f t="shared" si="77"/>
        <v/>
      </c>
      <c r="H943" s="639" t="str">
        <f t="shared" si="80"/>
        <v>否</v>
      </c>
      <c r="I943" s="642" t="str">
        <f t="shared" si="81"/>
        <v>项</v>
      </c>
    </row>
    <row r="944" ht="34.9" hidden="1" customHeight="1" spans="1:9">
      <c r="A944" s="457">
        <v>2130999</v>
      </c>
      <c r="B944" s="459" t="s">
        <v>859</v>
      </c>
      <c r="C944" s="240">
        <v>0</v>
      </c>
      <c r="D944" s="595">
        <v>0</v>
      </c>
      <c r="E944" s="595">
        <v>0</v>
      </c>
      <c r="F944" s="353" t="str">
        <f t="shared" si="76"/>
        <v/>
      </c>
      <c r="G944" s="351" t="str">
        <f t="shared" si="77"/>
        <v/>
      </c>
      <c r="H944" s="639" t="str">
        <f t="shared" si="80"/>
        <v>否</v>
      </c>
      <c r="I944" s="642" t="str">
        <f t="shared" si="81"/>
        <v>项</v>
      </c>
    </row>
    <row r="945" ht="34.9" customHeight="1" spans="1:9">
      <c r="A945" s="457">
        <v>21399</v>
      </c>
      <c r="B945" s="459" t="s">
        <v>860</v>
      </c>
      <c r="C945" s="595">
        <f>C946+C947</f>
        <v>3</v>
      </c>
      <c r="D945" s="595">
        <f>D946+D947</f>
        <v>0</v>
      </c>
      <c r="E945" s="595">
        <f>E946+E947</f>
        <v>1</v>
      </c>
      <c r="F945" s="353">
        <f t="shared" si="76"/>
        <v>-0.667</v>
      </c>
      <c r="G945" s="353" t="str">
        <f t="shared" si="77"/>
        <v/>
      </c>
      <c r="H945" s="639" t="str">
        <f t="shared" si="80"/>
        <v>是</v>
      </c>
      <c r="I945" s="642" t="str">
        <f t="shared" si="81"/>
        <v>款</v>
      </c>
    </row>
    <row r="946" ht="34.9" hidden="1" customHeight="1" spans="1:9">
      <c r="A946" s="457">
        <v>2139901</v>
      </c>
      <c r="B946" s="459" t="s">
        <v>861</v>
      </c>
      <c r="C946" s="240">
        <v>0</v>
      </c>
      <c r="D946" s="595">
        <v>0</v>
      </c>
      <c r="E946" s="595">
        <v>0</v>
      </c>
      <c r="F946" s="353" t="str">
        <f t="shared" si="76"/>
        <v/>
      </c>
      <c r="G946" s="351" t="str">
        <f t="shared" si="77"/>
        <v/>
      </c>
      <c r="H946" s="639" t="str">
        <f t="shared" si="80"/>
        <v>否</v>
      </c>
      <c r="I946" s="642" t="str">
        <f t="shared" si="81"/>
        <v>项</v>
      </c>
    </row>
    <row r="947" ht="34.9" customHeight="1" spans="1:9">
      <c r="A947" s="457">
        <v>2139999</v>
      </c>
      <c r="B947" s="459" t="s">
        <v>862</v>
      </c>
      <c r="C947" s="240">
        <v>3</v>
      </c>
      <c r="D947" s="595">
        <v>0</v>
      </c>
      <c r="E947" s="595">
        <v>1</v>
      </c>
      <c r="F947" s="353">
        <f t="shared" si="76"/>
        <v>-0.667</v>
      </c>
      <c r="G947" s="353" t="str">
        <f t="shared" si="77"/>
        <v/>
      </c>
      <c r="H947" s="639" t="str">
        <f t="shared" si="80"/>
        <v>是</v>
      </c>
      <c r="I947" s="642" t="str">
        <f t="shared" si="81"/>
        <v>项</v>
      </c>
    </row>
    <row r="948" ht="34.9" customHeight="1" spans="1:9">
      <c r="A948" s="637">
        <v>214</v>
      </c>
      <c r="B948" s="644" t="s">
        <v>101</v>
      </c>
      <c r="C948" s="591">
        <f>SUM(C949,C972,C982,C992,C997,C1004,C1009)</f>
        <v>9973</v>
      </c>
      <c r="D948" s="591">
        <f>SUM(D949,D972,D982,D992,D997,D1004,D1009)</f>
        <v>6441</v>
      </c>
      <c r="E948" s="591">
        <f>SUM(E949,E972,E982,E992,E997,E1004,E1009)</f>
        <v>1155</v>
      </c>
      <c r="F948" s="351">
        <f t="shared" si="76"/>
        <v>-0.884</v>
      </c>
      <c r="G948" s="351">
        <f t="shared" si="77"/>
        <v>0.179</v>
      </c>
      <c r="H948" s="639" t="str">
        <f t="shared" si="80"/>
        <v>是</v>
      </c>
      <c r="I948" s="642" t="str">
        <f t="shared" si="81"/>
        <v>类</v>
      </c>
    </row>
    <row r="949" ht="34.9" customHeight="1" spans="1:9">
      <c r="A949" s="457">
        <v>21401</v>
      </c>
      <c r="B949" s="458" t="s">
        <v>863</v>
      </c>
      <c r="C949" s="595">
        <f>SUM(C950:C971)</f>
        <v>5254</v>
      </c>
      <c r="D949" s="595">
        <f>SUM(D950:D971)</f>
        <v>1822</v>
      </c>
      <c r="E949" s="595">
        <f>SUM(E950:E971)</f>
        <v>655</v>
      </c>
      <c r="F949" s="353">
        <f t="shared" si="76"/>
        <v>-0.875</v>
      </c>
      <c r="G949" s="353">
        <f t="shared" si="77"/>
        <v>0.359</v>
      </c>
      <c r="H949" s="639" t="str">
        <f t="shared" si="80"/>
        <v>是</v>
      </c>
      <c r="I949" s="642" t="str">
        <f t="shared" si="81"/>
        <v>款</v>
      </c>
    </row>
    <row r="950" ht="34.9" customHeight="1" spans="1:9">
      <c r="A950" s="457">
        <v>2140101</v>
      </c>
      <c r="B950" s="458" t="s">
        <v>138</v>
      </c>
      <c r="C950" s="240">
        <v>482</v>
      </c>
      <c r="D950" s="595">
        <v>481</v>
      </c>
      <c r="E950" s="595">
        <v>484</v>
      </c>
      <c r="F950" s="353">
        <f t="shared" si="76"/>
        <v>0.004</v>
      </c>
      <c r="G950" s="353">
        <f t="shared" si="77"/>
        <v>1.006</v>
      </c>
      <c r="H950" s="639" t="str">
        <f t="shared" si="80"/>
        <v>是</v>
      </c>
      <c r="I950" s="642" t="str">
        <f t="shared" si="81"/>
        <v>项</v>
      </c>
    </row>
    <row r="951" ht="34.9" hidden="1" customHeight="1" spans="1:9">
      <c r="A951" s="457">
        <v>2140102</v>
      </c>
      <c r="B951" s="458" t="s">
        <v>139</v>
      </c>
      <c r="C951" s="240">
        <v>0</v>
      </c>
      <c r="D951" s="595">
        <v>0</v>
      </c>
      <c r="E951" s="595">
        <v>0</v>
      </c>
      <c r="F951" s="353" t="str">
        <f t="shared" si="76"/>
        <v/>
      </c>
      <c r="G951" s="351" t="str">
        <f t="shared" si="77"/>
        <v/>
      </c>
      <c r="H951" s="639" t="str">
        <f t="shared" si="80"/>
        <v>否</v>
      </c>
      <c r="I951" s="642" t="str">
        <f t="shared" si="81"/>
        <v>项</v>
      </c>
    </row>
    <row r="952" ht="34.9" hidden="1" customHeight="1" spans="1:9">
      <c r="A952" s="457">
        <v>2140103</v>
      </c>
      <c r="B952" s="458" t="s">
        <v>140</v>
      </c>
      <c r="C952" s="240">
        <v>0</v>
      </c>
      <c r="D952" s="595">
        <v>0</v>
      </c>
      <c r="E952" s="595">
        <v>0</v>
      </c>
      <c r="F952" s="353" t="str">
        <f t="shared" si="76"/>
        <v/>
      </c>
      <c r="G952" s="351" t="str">
        <f t="shared" si="77"/>
        <v/>
      </c>
      <c r="H952" s="639" t="str">
        <f t="shared" si="80"/>
        <v>否</v>
      </c>
      <c r="I952" s="642" t="str">
        <f t="shared" si="81"/>
        <v>项</v>
      </c>
    </row>
    <row r="953" ht="34.9" hidden="1" customHeight="1" spans="1:9">
      <c r="A953" s="457">
        <v>2140104</v>
      </c>
      <c r="B953" s="458" t="s">
        <v>864</v>
      </c>
      <c r="C953" s="240">
        <v>0</v>
      </c>
      <c r="D953" s="595">
        <v>0</v>
      </c>
      <c r="E953" s="595">
        <v>0</v>
      </c>
      <c r="F953" s="353" t="str">
        <f t="shared" si="76"/>
        <v/>
      </c>
      <c r="G953" s="351" t="str">
        <f t="shared" si="77"/>
        <v/>
      </c>
      <c r="H953" s="639" t="str">
        <f t="shared" ref="H953:H1016" si="82">IF(LEN(A953)=3,"是",IF(B953&lt;&gt;"",IF(SUM(C953:E953)&lt;&gt;0,"是","否"),"是"))</f>
        <v>否</v>
      </c>
      <c r="I953" s="642" t="str">
        <f t="shared" ref="I953:I1016" si="83">IF(LEN(A953)=3,"类",IF(LEN(A953)=5,"款","项"))</f>
        <v>项</v>
      </c>
    </row>
    <row r="954" ht="34.9" customHeight="1" spans="1:9">
      <c r="A954" s="457">
        <v>2140106</v>
      </c>
      <c r="B954" s="458" t="s">
        <v>865</v>
      </c>
      <c r="C954" s="240">
        <v>4374</v>
      </c>
      <c r="D954" s="595">
        <v>1340</v>
      </c>
      <c r="E954" s="595">
        <v>171</v>
      </c>
      <c r="F954" s="353">
        <f t="shared" si="76"/>
        <v>-0.961</v>
      </c>
      <c r="G954" s="353">
        <f t="shared" si="77"/>
        <v>0.128</v>
      </c>
      <c r="H954" s="639" t="str">
        <f t="shared" si="82"/>
        <v>是</v>
      </c>
      <c r="I954" s="642" t="str">
        <f t="shared" si="83"/>
        <v>项</v>
      </c>
    </row>
    <row r="955" ht="34.9" customHeight="1" spans="1:9">
      <c r="A955" s="457">
        <v>2140109</v>
      </c>
      <c r="B955" s="458" t="s">
        <v>866</v>
      </c>
      <c r="C955" s="240">
        <v>0</v>
      </c>
      <c r="D955" s="595">
        <v>1</v>
      </c>
      <c r="E955" s="595">
        <v>0</v>
      </c>
      <c r="F955" s="353" t="str">
        <f t="shared" si="76"/>
        <v/>
      </c>
      <c r="G955" s="353">
        <f t="shared" si="77"/>
        <v>0</v>
      </c>
      <c r="H955" s="639" t="str">
        <f t="shared" si="82"/>
        <v>是</v>
      </c>
      <c r="I955" s="642" t="str">
        <f t="shared" si="83"/>
        <v>项</v>
      </c>
    </row>
    <row r="956" ht="34.9" hidden="1" customHeight="1" spans="1:9">
      <c r="A956" s="457">
        <v>2140110</v>
      </c>
      <c r="B956" s="459" t="s">
        <v>867</v>
      </c>
      <c r="C956" s="240">
        <v>0</v>
      </c>
      <c r="D956" s="595">
        <v>0</v>
      </c>
      <c r="E956" s="595">
        <v>0</v>
      </c>
      <c r="F956" s="353" t="str">
        <f t="shared" si="76"/>
        <v/>
      </c>
      <c r="G956" s="351" t="str">
        <f t="shared" si="77"/>
        <v/>
      </c>
      <c r="H956" s="639" t="str">
        <f t="shared" si="82"/>
        <v>否</v>
      </c>
      <c r="I956" s="642" t="str">
        <f t="shared" si="83"/>
        <v>项</v>
      </c>
    </row>
    <row r="957" ht="34.9" hidden="1" customHeight="1" spans="1:9">
      <c r="A957" s="457">
        <v>2140111</v>
      </c>
      <c r="B957" s="458" t="s">
        <v>868</v>
      </c>
      <c r="C957" s="240">
        <v>0</v>
      </c>
      <c r="D957" s="595">
        <v>0</v>
      </c>
      <c r="E957" s="595">
        <v>0</v>
      </c>
      <c r="F957" s="353" t="str">
        <f t="shared" si="76"/>
        <v/>
      </c>
      <c r="G957" s="351" t="str">
        <f t="shared" si="77"/>
        <v/>
      </c>
      <c r="H957" s="639" t="str">
        <f t="shared" si="82"/>
        <v>否</v>
      </c>
      <c r="I957" s="642" t="str">
        <f t="shared" si="83"/>
        <v>项</v>
      </c>
    </row>
    <row r="958" ht="34.9" hidden="1" customHeight="1" spans="1:9">
      <c r="A958" s="457">
        <v>2140112</v>
      </c>
      <c r="B958" s="458" t="s">
        <v>869</v>
      </c>
      <c r="C958" s="240">
        <v>0</v>
      </c>
      <c r="D958" s="595">
        <v>0</v>
      </c>
      <c r="E958" s="595">
        <v>0</v>
      </c>
      <c r="F958" s="353" t="str">
        <f t="shared" si="76"/>
        <v/>
      </c>
      <c r="G958" s="351" t="str">
        <f t="shared" si="77"/>
        <v/>
      </c>
      <c r="H958" s="639" t="str">
        <f t="shared" si="82"/>
        <v>否</v>
      </c>
      <c r="I958" s="642" t="str">
        <f t="shared" si="83"/>
        <v>项</v>
      </c>
    </row>
    <row r="959" ht="34.9" hidden="1" customHeight="1" spans="1:9">
      <c r="A959" s="457">
        <v>2140114</v>
      </c>
      <c r="B959" s="458" t="s">
        <v>870</v>
      </c>
      <c r="C959" s="240">
        <v>0</v>
      </c>
      <c r="D959" s="595">
        <v>0</v>
      </c>
      <c r="E959" s="595">
        <v>0</v>
      </c>
      <c r="F959" s="353" t="str">
        <f t="shared" si="76"/>
        <v/>
      </c>
      <c r="G959" s="351" t="str">
        <f t="shared" si="77"/>
        <v/>
      </c>
      <c r="H959" s="639" t="str">
        <f t="shared" si="82"/>
        <v>否</v>
      </c>
      <c r="I959" s="642" t="str">
        <f t="shared" si="83"/>
        <v>项</v>
      </c>
    </row>
    <row r="960" ht="34.9" hidden="1" customHeight="1" spans="1:9">
      <c r="A960" s="457">
        <v>2140122</v>
      </c>
      <c r="B960" s="458" t="s">
        <v>871</v>
      </c>
      <c r="C960" s="240">
        <v>0</v>
      </c>
      <c r="D960" s="595">
        <v>0</v>
      </c>
      <c r="E960" s="595">
        <v>0</v>
      </c>
      <c r="F960" s="353" t="str">
        <f t="shared" si="76"/>
        <v/>
      </c>
      <c r="G960" s="351" t="str">
        <f t="shared" si="77"/>
        <v/>
      </c>
      <c r="H960" s="639" t="str">
        <f t="shared" si="82"/>
        <v>否</v>
      </c>
      <c r="I960" s="642" t="str">
        <f t="shared" si="83"/>
        <v>项</v>
      </c>
    </row>
    <row r="961" s="488" customFormat="1" ht="34.9" hidden="1" customHeight="1" spans="1:9">
      <c r="A961" s="457">
        <v>2140123</v>
      </c>
      <c r="B961" s="458" t="s">
        <v>872</v>
      </c>
      <c r="C961" s="240">
        <v>0</v>
      </c>
      <c r="D961" s="595">
        <v>0</v>
      </c>
      <c r="E961" s="595">
        <v>0</v>
      </c>
      <c r="F961" s="353" t="str">
        <f t="shared" si="76"/>
        <v/>
      </c>
      <c r="G961" s="351" t="str">
        <f t="shared" si="77"/>
        <v/>
      </c>
      <c r="H961" s="639" t="str">
        <f t="shared" si="82"/>
        <v>否</v>
      </c>
      <c r="I961" s="642" t="str">
        <f t="shared" si="83"/>
        <v>项</v>
      </c>
    </row>
    <row r="962" ht="34.9" hidden="1" customHeight="1" spans="1:9">
      <c r="A962" s="457">
        <v>2140127</v>
      </c>
      <c r="B962" s="458" t="s">
        <v>873</v>
      </c>
      <c r="C962" s="240">
        <v>0</v>
      </c>
      <c r="D962" s="595">
        <v>0</v>
      </c>
      <c r="E962" s="595">
        <v>0</v>
      </c>
      <c r="F962" s="353" t="str">
        <f t="shared" si="76"/>
        <v/>
      </c>
      <c r="G962" s="351" t="str">
        <f t="shared" si="77"/>
        <v/>
      </c>
      <c r="H962" s="639" t="str">
        <f t="shared" si="82"/>
        <v>否</v>
      </c>
      <c r="I962" s="642" t="str">
        <f t="shared" si="83"/>
        <v>项</v>
      </c>
    </row>
    <row r="963" s="488" customFormat="1" ht="34.9" hidden="1" customHeight="1" spans="1:9">
      <c r="A963" s="457">
        <v>2140128</v>
      </c>
      <c r="B963" s="458" t="s">
        <v>874</v>
      </c>
      <c r="C963" s="240">
        <v>0</v>
      </c>
      <c r="D963" s="595">
        <v>0</v>
      </c>
      <c r="E963" s="595">
        <v>0</v>
      </c>
      <c r="F963" s="353" t="str">
        <f t="shared" si="76"/>
        <v/>
      </c>
      <c r="G963" s="351" t="str">
        <f t="shared" si="77"/>
        <v/>
      </c>
      <c r="H963" s="639" t="str">
        <f t="shared" si="82"/>
        <v>否</v>
      </c>
      <c r="I963" s="642" t="str">
        <f t="shared" si="83"/>
        <v>项</v>
      </c>
    </row>
    <row r="964" s="488" customFormat="1" ht="34.9" hidden="1" customHeight="1" spans="1:9">
      <c r="A964" s="457">
        <v>2140129</v>
      </c>
      <c r="B964" s="458" t="s">
        <v>875</v>
      </c>
      <c r="C964" s="240">
        <v>0</v>
      </c>
      <c r="D964" s="595">
        <v>0</v>
      </c>
      <c r="E964" s="595">
        <v>0</v>
      </c>
      <c r="F964" s="353" t="str">
        <f t="shared" si="76"/>
        <v/>
      </c>
      <c r="G964" s="351" t="str">
        <f t="shared" si="77"/>
        <v/>
      </c>
      <c r="H964" s="639" t="str">
        <f t="shared" si="82"/>
        <v>否</v>
      </c>
      <c r="I964" s="642" t="str">
        <f t="shared" si="83"/>
        <v>项</v>
      </c>
    </row>
    <row r="965" ht="34.9" hidden="1" customHeight="1" spans="1:9">
      <c r="A965" s="457">
        <v>2140130</v>
      </c>
      <c r="B965" s="458" t="s">
        <v>876</v>
      </c>
      <c r="C965" s="240">
        <v>0</v>
      </c>
      <c r="D965" s="595">
        <v>0</v>
      </c>
      <c r="E965" s="595">
        <v>0</v>
      </c>
      <c r="F965" s="353" t="str">
        <f t="shared" si="76"/>
        <v/>
      </c>
      <c r="G965" s="351" t="str">
        <f t="shared" si="77"/>
        <v/>
      </c>
      <c r="H965" s="639" t="str">
        <f t="shared" si="82"/>
        <v>否</v>
      </c>
      <c r="I965" s="642" t="str">
        <f t="shared" si="83"/>
        <v>项</v>
      </c>
    </row>
    <row r="966" s="488" customFormat="1" ht="34.9" hidden="1" customHeight="1" spans="1:9">
      <c r="A966" s="457">
        <v>2140131</v>
      </c>
      <c r="B966" s="458" t="s">
        <v>877</v>
      </c>
      <c r="C966" s="240">
        <v>0</v>
      </c>
      <c r="D966" s="595">
        <v>0</v>
      </c>
      <c r="E966" s="595">
        <v>0</v>
      </c>
      <c r="F966" s="353" t="str">
        <f t="shared" ref="F966:F1029" si="84">IF(C966&lt;&gt;0,E966/C966-1,"")</f>
        <v/>
      </c>
      <c r="G966" s="351" t="str">
        <f t="shared" ref="G966:G1029" si="85">IF(D966&lt;&gt;0,E966/D966,"")</f>
        <v/>
      </c>
      <c r="H966" s="639" t="str">
        <f t="shared" si="82"/>
        <v>否</v>
      </c>
      <c r="I966" s="642" t="str">
        <f t="shared" si="83"/>
        <v>项</v>
      </c>
    </row>
    <row r="967" ht="34.9" hidden="1" customHeight="1" spans="1:9">
      <c r="A967" s="457">
        <v>2140133</v>
      </c>
      <c r="B967" s="458" t="s">
        <v>878</v>
      </c>
      <c r="C967" s="240">
        <v>0</v>
      </c>
      <c r="D967" s="595">
        <v>0</v>
      </c>
      <c r="E967" s="595">
        <v>0</v>
      </c>
      <c r="F967" s="353" t="str">
        <f t="shared" si="84"/>
        <v/>
      </c>
      <c r="G967" s="351" t="str">
        <f t="shared" si="85"/>
        <v/>
      </c>
      <c r="H967" s="639" t="str">
        <f t="shared" si="82"/>
        <v>否</v>
      </c>
      <c r="I967" s="642" t="str">
        <f t="shared" si="83"/>
        <v>项</v>
      </c>
    </row>
    <row r="968" s="488" customFormat="1" ht="34.9" hidden="1" customHeight="1" spans="1:9">
      <c r="A968" s="457">
        <v>2140136</v>
      </c>
      <c r="B968" s="458" t="s">
        <v>879</v>
      </c>
      <c r="C968" s="240">
        <v>0</v>
      </c>
      <c r="D968" s="595">
        <v>0</v>
      </c>
      <c r="E968" s="595">
        <v>0</v>
      </c>
      <c r="F968" s="353" t="str">
        <f t="shared" si="84"/>
        <v/>
      </c>
      <c r="G968" s="351" t="str">
        <f t="shared" si="85"/>
        <v/>
      </c>
      <c r="H968" s="639" t="str">
        <f t="shared" si="82"/>
        <v>否</v>
      </c>
      <c r="I968" s="642" t="str">
        <f t="shared" si="83"/>
        <v>项</v>
      </c>
    </row>
    <row r="969" ht="34.9" hidden="1" customHeight="1" spans="1:9">
      <c r="A969" s="457">
        <v>2140138</v>
      </c>
      <c r="B969" s="458" t="s">
        <v>880</v>
      </c>
      <c r="C969" s="240">
        <v>0</v>
      </c>
      <c r="D969" s="595">
        <v>0</v>
      </c>
      <c r="E969" s="595">
        <v>0</v>
      </c>
      <c r="F969" s="353" t="str">
        <f t="shared" si="84"/>
        <v/>
      </c>
      <c r="G969" s="351" t="str">
        <f t="shared" si="85"/>
        <v/>
      </c>
      <c r="H969" s="639" t="str">
        <f t="shared" si="82"/>
        <v>否</v>
      </c>
      <c r="I969" s="642" t="str">
        <f t="shared" si="83"/>
        <v>项</v>
      </c>
    </row>
    <row r="970" ht="34.9" hidden="1" customHeight="1" spans="1:9">
      <c r="A970" s="457">
        <v>2140139</v>
      </c>
      <c r="B970" s="458" t="s">
        <v>881</v>
      </c>
      <c r="C970" s="240">
        <v>0</v>
      </c>
      <c r="D970" s="595">
        <v>0</v>
      </c>
      <c r="E970" s="595">
        <v>0</v>
      </c>
      <c r="F970" s="353" t="str">
        <f t="shared" si="84"/>
        <v/>
      </c>
      <c r="G970" s="351" t="str">
        <f t="shared" si="85"/>
        <v/>
      </c>
      <c r="H970" s="639" t="str">
        <f t="shared" si="82"/>
        <v>否</v>
      </c>
      <c r="I970" s="642" t="str">
        <f t="shared" si="83"/>
        <v>项</v>
      </c>
    </row>
    <row r="971" ht="34.9" customHeight="1" spans="1:9">
      <c r="A971" s="457">
        <v>2140199</v>
      </c>
      <c r="B971" s="458" t="s">
        <v>882</v>
      </c>
      <c r="C971" s="240">
        <v>398</v>
      </c>
      <c r="D971" s="595">
        <v>0</v>
      </c>
      <c r="E971" s="595">
        <v>0</v>
      </c>
      <c r="F971" s="353">
        <f t="shared" si="84"/>
        <v>-1</v>
      </c>
      <c r="G971" s="353" t="str">
        <f t="shared" si="85"/>
        <v/>
      </c>
      <c r="H971" s="639" t="str">
        <f t="shared" si="82"/>
        <v>是</v>
      </c>
      <c r="I971" s="642" t="str">
        <f t="shared" si="83"/>
        <v>项</v>
      </c>
    </row>
    <row r="972" ht="34.9" customHeight="1" spans="1:9">
      <c r="A972" s="457">
        <v>21402</v>
      </c>
      <c r="B972" s="458" t="s">
        <v>883</v>
      </c>
      <c r="C972" s="595">
        <f>SUM(C973:C981)</f>
        <v>100</v>
      </c>
      <c r="D972" s="595">
        <f>SUM(D973:D981)</f>
        <v>0</v>
      </c>
      <c r="E972" s="595">
        <f>SUM(E973:E981)</f>
        <v>0</v>
      </c>
      <c r="F972" s="353">
        <f t="shared" si="84"/>
        <v>-1</v>
      </c>
      <c r="G972" s="353" t="str">
        <f t="shared" si="85"/>
        <v/>
      </c>
      <c r="H972" s="639" t="str">
        <f t="shared" si="82"/>
        <v>是</v>
      </c>
      <c r="I972" s="642" t="str">
        <f t="shared" si="83"/>
        <v>款</v>
      </c>
    </row>
    <row r="973" ht="34.9" hidden="1" customHeight="1" spans="1:9">
      <c r="A973" s="457">
        <v>2140201</v>
      </c>
      <c r="B973" s="458" t="s">
        <v>138</v>
      </c>
      <c r="C973" s="240">
        <v>0</v>
      </c>
      <c r="D973" s="595">
        <v>0</v>
      </c>
      <c r="E973" s="595">
        <v>0</v>
      </c>
      <c r="F973" s="353" t="str">
        <f t="shared" si="84"/>
        <v/>
      </c>
      <c r="G973" s="351" t="str">
        <f t="shared" si="85"/>
        <v/>
      </c>
      <c r="H973" s="639" t="str">
        <f t="shared" si="82"/>
        <v>否</v>
      </c>
      <c r="I973" s="642" t="str">
        <f t="shared" si="83"/>
        <v>项</v>
      </c>
    </row>
    <row r="974" ht="34.9" hidden="1" customHeight="1" spans="1:9">
      <c r="A974" s="457">
        <v>2140202</v>
      </c>
      <c r="B974" s="458" t="s">
        <v>139</v>
      </c>
      <c r="C974" s="240">
        <v>0</v>
      </c>
      <c r="D974" s="595">
        <v>0</v>
      </c>
      <c r="E974" s="595">
        <v>0</v>
      </c>
      <c r="F974" s="353" t="str">
        <f t="shared" si="84"/>
        <v/>
      </c>
      <c r="G974" s="351" t="str">
        <f t="shared" si="85"/>
        <v/>
      </c>
      <c r="H974" s="639" t="str">
        <f t="shared" si="82"/>
        <v>否</v>
      </c>
      <c r="I974" s="642" t="str">
        <f t="shared" si="83"/>
        <v>项</v>
      </c>
    </row>
    <row r="975" ht="34.9" hidden="1" customHeight="1" spans="1:9">
      <c r="A975" s="457">
        <v>2140203</v>
      </c>
      <c r="B975" s="458" t="s">
        <v>140</v>
      </c>
      <c r="C975" s="240">
        <v>0</v>
      </c>
      <c r="D975" s="595">
        <v>0</v>
      </c>
      <c r="E975" s="595">
        <v>0</v>
      </c>
      <c r="F975" s="353" t="str">
        <f t="shared" si="84"/>
        <v/>
      </c>
      <c r="G975" s="351" t="str">
        <f t="shared" si="85"/>
        <v/>
      </c>
      <c r="H975" s="639" t="str">
        <f t="shared" si="82"/>
        <v>否</v>
      </c>
      <c r="I975" s="642" t="str">
        <f t="shared" si="83"/>
        <v>项</v>
      </c>
    </row>
    <row r="976" s="488" customFormat="1" ht="34.9" hidden="1" customHeight="1" spans="1:9">
      <c r="A976" s="457">
        <v>2140204</v>
      </c>
      <c r="B976" s="458" t="s">
        <v>884</v>
      </c>
      <c r="C976" s="240">
        <v>0</v>
      </c>
      <c r="D976" s="595">
        <v>0</v>
      </c>
      <c r="E976" s="595">
        <v>0</v>
      </c>
      <c r="F976" s="353" t="str">
        <f t="shared" si="84"/>
        <v/>
      </c>
      <c r="G976" s="351" t="str">
        <f t="shared" si="85"/>
        <v/>
      </c>
      <c r="H976" s="639" t="str">
        <f t="shared" si="82"/>
        <v>否</v>
      </c>
      <c r="I976" s="642" t="str">
        <f t="shared" si="83"/>
        <v>项</v>
      </c>
    </row>
    <row r="977" ht="34.9" hidden="1" customHeight="1" spans="1:9">
      <c r="A977" s="457">
        <v>2140205</v>
      </c>
      <c r="B977" s="458" t="s">
        <v>885</v>
      </c>
      <c r="C977" s="240">
        <v>0</v>
      </c>
      <c r="D977" s="595">
        <v>0</v>
      </c>
      <c r="E977" s="595">
        <v>0</v>
      </c>
      <c r="F977" s="353" t="str">
        <f t="shared" si="84"/>
        <v/>
      </c>
      <c r="G977" s="351" t="str">
        <f t="shared" si="85"/>
        <v/>
      </c>
      <c r="H977" s="639" t="str">
        <f t="shared" si="82"/>
        <v>否</v>
      </c>
      <c r="I977" s="642" t="str">
        <f t="shared" si="83"/>
        <v>项</v>
      </c>
    </row>
    <row r="978" ht="34.9" hidden="1" customHeight="1" spans="1:9">
      <c r="A978" s="457">
        <v>2140206</v>
      </c>
      <c r="B978" s="458" t="s">
        <v>886</v>
      </c>
      <c r="C978" s="240">
        <v>0</v>
      </c>
      <c r="D978" s="595">
        <v>0</v>
      </c>
      <c r="E978" s="595">
        <v>0</v>
      </c>
      <c r="F978" s="353" t="str">
        <f t="shared" si="84"/>
        <v/>
      </c>
      <c r="G978" s="351" t="str">
        <f t="shared" si="85"/>
        <v/>
      </c>
      <c r="H978" s="639" t="str">
        <f t="shared" si="82"/>
        <v>否</v>
      </c>
      <c r="I978" s="642" t="str">
        <f t="shared" si="83"/>
        <v>项</v>
      </c>
    </row>
    <row r="979" ht="34.9" hidden="1" customHeight="1" spans="1:9">
      <c r="A979" s="457">
        <v>2140207</v>
      </c>
      <c r="B979" s="459" t="s">
        <v>887</v>
      </c>
      <c r="C979" s="240">
        <v>0</v>
      </c>
      <c r="D979" s="595">
        <v>0</v>
      </c>
      <c r="E979" s="595">
        <v>0</v>
      </c>
      <c r="F979" s="353" t="str">
        <f t="shared" si="84"/>
        <v/>
      </c>
      <c r="G979" s="351" t="str">
        <f t="shared" si="85"/>
        <v/>
      </c>
      <c r="H979" s="639" t="str">
        <f t="shared" si="82"/>
        <v>否</v>
      </c>
      <c r="I979" s="642" t="str">
        <f t="shared" si="83"/>
        <v>项</v>
      </c>
    </row>
    <row r="980" s="488" customFormat="1" ht="34.9" hidden="1" customHeight="1" spans="1:9">
      <c r="A980" s="457">
        <v>2140208</v>
      </c>
      <c r="B980" s="459" t="s">
        <v>888</v>
      </c>
      <c r="C980" s="240">
        <v>0</v>
      </c>
      <c r="D980" s="595">
        <v>0</v>
      </c>
      <c r="E980" s="595">
        <v>0</v>
      </c>
      <c r="F980" s="353" t="str">
        <f t="shared" si="84"/>
        <v/>
      </c>
      <c r="G980" s="351" t="str">
        <f t="shared" si="85"/>
        <v/>
      </c>
      <c r="H980" s="639" t="str">
        <f t="shared" si="82"/>
        <v>否</v>
      </c>
      <c r="I980" s="642" t="str">
        <f t="shared" si="83"/>
        <v>项</v>
      </c>
    </row>
    <row r="981" s="488" customFormat="1" ht="34.9" customHeight="1" spans="1:9">
      <c r="A981" s="457">
        <v>2140299</v>
      </c>
      <c r="B981" s="459" t="s">
        <v>889</v>
      </c>
      <c r="C981" s="240">
        <v>100</v>
      </c>
      <c r="D981" s="595">
        <v>0</v>
      </c>
      <c r="E981" s="595">
        <v>0</v>
      </c>
      <c r="F981" s="353">
        <f t="shared" si="84"/>
        <v>-1</v>
      </c>
      <c r="G981" s="353" t="str">
        <f t="shared" si="85"/>
        <v/>
      </c>
      <c r="H981" s="639" t="str">
        <f t="shared" si="82"/>
        <v>是</v>
      </c>
      <c r="I981" s="642" t="str">
        <f t="shared" si="83"/>
        <v>项</v>
      </c>
    </row>
    <row r="982" ht="34.9" hidden="1" customHeight="1" spans="1:9">
      <c r="A982" s="457">
        <v>21403</v>
      </c>
      <c r="B982" s="459" t="s">
        <v>890</v>
      </c>
      <c r="C982" s="595">
        <f>SUM(C983:C991)</f>
        <v>0</v>
      </c>
      <c r="D982" s="595">
        <f>SUM(D983:D991)</f>
        <v>0</v>
      </c>
      <c r="E982" s="595">
        <f>SUM(E983:E991)</f>
        <v>0</v>
      </c>
      <c r="F982" s="353" t="str">
        <f t="shared" si="84"/>
        <v/>
      </c>
      <c r="G982" s="351" t="str">
        <f t="shared" si="85"/>
        <v/>
      </c>
      <c r="H982" s="639" t="str">
        <f t="shared" si="82"/>
        <v>否</v>
      </c>
      <c r="I982" s="642" t="str">
        <f t="shared" si="83"/>
        <v>款</v>
      </c>
    </row>
    <row r="983" ht="34.9" hidden="1" customHeight="1" spans="1:9">
      <c r="A983" s="457">
        <v>2140301</v>
      </c>
      <c r="B983" s="458" t="s">
        <v>138</v>
      </c>
      <c r="C983" s="240">
        <v>0</v>
      </c>
      <c r="D983" s="595">
        <v>0</v>
      </c>
      <c r="E983" s="595">
        <v>0</v>
      </c>
      <c r="F983" s="353" t="str">
        <f t="shared" si="84"/>
        <v/>
      </c>
      <c r="G983" s="351" t="str">
        <f t="shared" si="85"/>
        <v/>
      </c>
      <c r="H983" s="639" t="str">
        <f t="shared" si="82"/>
        <v>否</v>
      </c>
      <c r="I983" s="642" t="str">
        <f t="shared" si="83"/>
        <v>项</v>
      </c>
    </row>
    <row r="984" ht="34.9" hidden="1" customHeight="1" spans="1:9">
      <c r="A984" s="457">
        <v>2140302</v>
      </c>
      <c r="B984" s="458" t="s">
        <v>139</v>
      </c>
      <c r="C984" s="240">
        <v>0</v>
      </c>
      <c r="D984" s="595">
        <v>0</v>
      </c>
      <c r="E984" s="595">
        <v>0</v>
      </c>
      <c r="F984" s="353" t="str">
        <f t="shared" si="84"/>
        <v/>
      </c>
      <c r="G984" s="351" t="str">
        <f t="shared" si="85"/>
        <v/>
      </c>
      <c r="H984" s="639" t="str">
        <f t="shared" si="82"/>
        <v>否</v>
      </c>
      <c r="I984" s="642" t="str">
        <f t="shared" si="83"/>
        <v>项</v>
      </c>
    </row>
    <row r="985" ht="34.9" hidden="1" customHeight="1" spans="1:9">
      <c r="A985" s="457">
        <v>2140303</v>
      </c>
      <c r="B985" s="458" t="s">
        <v>140</v>
      </c>
      <c r="C985" s="240">
        <v>0</v>
      </c>
      <c r="D985" s="595">
        <v>0</v>
      </c>
      <c r="E985" s="595">
        <v>0</v>
      </c>
      <c r="F985" s="353" t="str">
        <f t="shared" si="84"/>
        <v/>
      </c>
      <c r="G985" s="351" t="str">
        <f t="shared" si="85"/>
        <v/>
      </c>
      <c r="H985" s="639" t="str">
        <f t="shared" si="82"/>
        <v>否</v>
      </c>
      <c r="I985" s="642" t="str">
        <f t="shared" si="83"/>
        <v>项</v>
      </c>
    </row>
    <row r="986" s="488" customFormat="1" ht="34.9" hidden="1" customHeight="1" spans="1:9">
      <c r="A986" s="457">
        <v>2140304</v>
      </c>
      <c r="B986" s="458" t="s">
        <v>891</v>
      </c>
      <c r="C986" s="240">
        <v>0</v>
      </c>
      <c r="D986" s="595">
        <v>0</v>
      </c>
      <c r="E986" s="595">
        <v>0</v>
      </c>
      <c r="F986" s="353" t="str">
        <f t="shared" si="84"/>
        <v/>
      </c>
      <c r="G986" s="351" t="str">
        <f t="shared" si="85"/>
        <v/>
      </c>
      <c r="H986" s="639" t="str">
        <f t="shared" si="82"/>
        <v>否</v>
      </c>
      <c r="I986" s="642" t="str">
        <f t="shared" si="83"/>
        <v>项</v>
      </c>
    </row>
    <row r="987" ht="34.9" hidden="1" customHeight="1" spans="1:9">
      <c r="A987" s="457">
        <v>2140305</v>
      </c>
      <c r="B987" s="458" t="s">
        <v>892</v>
      </c>
      <c r="C987" s="240">
        <v>0</v>
      </c>
      <c r="D987" s="595">
        <v>0</v>
      </c>
      <c r="E987" s="595">
        <v>0</v>
      </c>
      <c r="F987" s="353" t="str">
        <f t="shared" si="84"/>
        <v/>
      </c>
      <c r="G987" s="351" t="str">
        <f t="shared" si="85"/>
        <v/>
      </c>
      <c r="H987" s="639" t="str">
        <f t="shared" si="82"/>
        <v>否</v>
      </c>
      <c r="I987" s="642" t="str">
        <f t="shared" si="83"/>
        <v>项</v>
      </c>
    </row>
    <row r="988" s="488" customFormat="1" ht="34.9" hidden="1" customHeight="1" spans="1:9">
      <c r="A988" s="457">
        <v>2140306</v>
      </c>
      <c r="B988" s="458" t="s">
        <v>893</v>
      </c>
      <c r="C988" s="240">
        <v>0</v>
      </c>
      <c r="D988" s="595">
        <v>0</v>
      </c>
      <c r="E988" s="595">
        <v>0</v>
      </c>
      <c r="F988" s="353" t="str">
        <f t="shared" si="84"/>
        <v/>
      </c>
      <c r="G988" s="351" t="str">
        <f t="shared" si="85"/>
        <v/>
      </c>
      <c r="H988" s="639" t="str">
        <f t="shared" si="82"/>
        <v>否</v>
      </c>
      <c r="I988" s="642" t="str">
        <f t="shared" si="83"/>
        <v>项</v>
      </c>
    </row>
    <row r="989" s="488" customFormat="1" ht="34.9" hidden="1" customHeight="1" spans="1:9">
      <c r="A989" s="457">
        <v>2140307</v>
      </c>
      <c r="B989" s="458" t="s">
        <v>894</v>
      </c>
      <c r="C989" s="240">
        <v>0</v>
      </c>
      <c r="D989" s="595">
        <v>0</v>
      </c>
      <c r="E989" s="595">
        <v>0</v>
      </c>
      <c r="F989" s="353" t="str">
        <f t="shared" si="84"/>
        <v/>
      </c>
      <c r="G989" s="351" t="str">
        <f t="shared" si="85"/>
        <v/>
      </c>
      <c r="H989" s="639" t="str">
        <f t="shared" si="82"/>
        <v>否</v>
      </c>
      <c r="I989" s="642" t="str">
        <f t="shared" si="83"/>
        <v>项</v>
      </c>
    </row>
    <row r="990" ht="34.9" hidden="1" customHeight="1" spans="1:9">
      <c r="A990" s="457">
        <v>2140308</v>
      </c>
      <c r="B990" s="458" t="s">
        <v>895</v>
      </c>
      <c r="C990" s="240">
        <v>0</v>
      </c>
      <c r="D990" s="595">
        <v>0</v>
      </c>
      <c r="E990" s="595">
        <v>0</v>
      </c>
      <c r="F990" s="353" t="str">
        <f t="shared" si="84"/>
        <v/>
      </c>
      <c r="G990" s="351" t="str">
        <f t="shared" si="85"/>
        <v/>
      </c>
      <c r="H990" s="639" t="str">
        <f t="shared" si="82"/>
        <v>否</v>
      </c>
      <c r="I990" s="642" t="str">
        <f t="shared" si="83"/>
        <v>项</v>
      </c>
    </row>
    <row r="991" s="488" customFormat="1" ht="34.9" hidden="1" customHeight="1" spans="1:9">
      <c r="A991" s="457">
        <v>2140399</v>
      </c>
      <c r="B991" s="458" t="s">
        <v>896</v>
      </c>
      <c r="C991" s="240">
        <v>0</v>
      </c>
      <c r="D991" s="595">
        <v>0</v>
      </c>
      <c r="E991" s="595">
        <v>0</v>
      </c>
      <c r="F991" s="353" t="str">
        <f t="shared" si="84"/>
        <v/>
      </c>
      <c r="G991" s="351" t="str">
        <f t="shared" si="85"/>
        <v/>
      </c>
      <c r="H991" s="639" t="str">
        <f t="shared" si="82"/>
        <v>否</v>
      </c>
      <c r="I991" s="642" t="str">
        <f t="shared" si="83"/>
        <v>项</v>
      </c>
    </row>
    <row r="992" ht="34.9" customHeight="1" spans="1:9">
      <c r="A992" s="457">
        <v>21404</v>
      </c>
      <c r="B992" s="458" t="s">
        <v>897</v>
      </c>
      <c r="C992" s="595">
        <f>SUM(C993:C996)</f>
        <v>356</v>
      </c>
      <c r="D992" s="595">
        <f>SUM(D993:D996)</f>
        <v>356</v>
      </c>
      <c r="E992" s="595">
        <f>SUM(E993:E996)</f>
        <v>0</v>
      </c>
      <c r="F992" s="353">
        <f t="shared" si="84"/>
        <v>-1</v>
      </c>
      <c r="G992" s="353">
        <f t="shared" si="85"/>
        <v>0</v>
      </c>
      <c r="H992" s="639" t="str">
        <f t="shared" si="82"/>
        <v>是</v>
      </c>
      <c r="I992" s="642" t="str">
        <f t="shared" si="83"/>
        <v>款</v>
      </c>
    </row>
    <row r="993" ht="34.9" customHeight="1" spans="1:9">
      <c r="A993" s="457">
        <v>2140401</v>
      </c>
      <c r="B993" s="458" t="s">
        <v>898</v>
      </c>
      <c r="C993" s="240">
        <v>15</v>
      </c>
      <c r="D993" s="595">
        <v>15</v>
      </c>
      <c r="E993" s="595">
        <v>0</v>
      </c>
      <c r="F993" s="353">
        <f t="shared" si="84"/>
        <v>-1</v>
      </c>
      <c r="G993" s="353">
        <f t="shared" si="85"/>
        <v>0</v>
      </c>
      <c r="H993" s="639" t="str">
        <f t="shared" si="82"/>
        <v>是</v>
      </c>
      <c r="I993" s="642" t="str">
        <f t="shared" si="83"/>
        <v>项</v>
      </c>
    </row>
    <row r="994" ht="34.9" customHeight="1" spans="1:9">
      <c r="A994" s="457">
        <v>2140402</v>
      </c>
      <c r="B994" s="458" t="s">
        <v>899</v>
      </c>
      <c r="C994" s="240">
        <v>169</v>
      </c>
      <c r="D994" s="595">
        <v>169</v>
      </c>
      <c r="E994" s="595">
        <v>0</v>
      </c>
      <c r="F994" s="353">
        <f t="shared" si="84"/>
        <v>-1</v>
      </c>
      <c r="G994" s="353">
        <f t="shared" si="85"/>
        <v>0</v>
      </c>
      <c r="H994" s="639" t="str">
        <f t="shared" si="82"/>
        <v>是</v>
      </c>
      <c r="I994" s="642" t="str">
        <f t="shared" si="83"/>
        <v>项</v>
      </c>
    </row>
    <row r="995" ht="34.9" customHeight="1" spans="1:9">
      <c r="A995" s="457">
        <v>2140403</v>
      </c>
      <c r="B995" s="458" t="s">
        <v>900</v>
      </c>
      <c r="C995" s="240">
        <v>116</v>
      </c>
      <c r="D995" s="595">
        <v>116</v>
      </c>
      <c r="E995" s="595">
        <v>0</v>
      </c>
      <c r="F995" s="353">
        <f t="shared" si="84"/>
        <v>-1</v>
      </c>
      <c r="G995" s="353">
        <f t="shared" si="85"/>
        <v>0</v>
      </c>
      <c r="H995" s="639" t="str">
        <f t="shared" si="82"/>
        <v>是</v>
      </c>
      <c r="I995" s="642" t="str">
        <f t="shared" si="83"/>
        <v>项</v>
      </c>
    </row>
    <row r="996" ht="34.9" customHeight="1" spans="1:9">
      <c r="A996" s="457">
        <v>2140499</v>
      </c>
      <c r="B996" s="458" t="s">
        <v>901</v>
      </c>
      <c r="C996" s="240">
        <v>56</v>
      </c>
      <c r="D996" s="595">
        <v>56</v>
      </c>
      <c r="E996" s="595">
        <v>0</v>
      </c>
      <c r="F996" s="353">
        <f t="shared" si="84"/>
        <v>-1</v>
      </c>
      <c r="G996" s="353">
        <f t="shared" si="85"/>
        <v>0</v>
      </c>
      <c r="H996" s="639" t="str">
        <f t="shared" si="82"/>
        <v>是</v>
      </c>
      <c r="I996" s="642" t="str">
        <f t="shared" si="83"/>
        <v>项</v>
      </c>
    </row>
    <row r="997" ht="34.9" hidden="1" customHeight="1" spans="1:9">
      <c r="A997" s="457">
        <v>21405</v>
      </c>
      <c r="B997" s="458" t="s">
        <v>902</v>
      </c>
      <c r="C997" s="595">
        <f>SUM(C998:C1003)</f>
        <v>0</v>
      </c>
      <c r="D997" s="595">
        <f>SUM(D998:D1003)</f>
        <v>0</v>
      </c>
      <c r="E997" s="595">
        <f>SUM(E998:E1003)</f>
        <v>0</v>
      </c>
      <c r="F997" s="353" t="str">
        <f t="shared" si="84"/>
        <v/>
      </c>
      <c r="G997" s="351" t="str">
        <f t="shared" si="85"/>
        <v/>
      </c>
      <c r="H997" s="639" t="str">
        <f t="shared" si="82"/>
        <v>否</v>
      </c>
      <c r="I997" s="642" t="str">
        <f t="shared" si="83"/>
        <v>款</v>
      </c>
    </row>
    <row r="998" ht="34.9" hidden="1" customHeight="1" spans="1:9">
      <c r="A998" s="457">
        <v>2140501</v>
      </c>
      <c r="B998" s="458" t="s">
        <v>138</v>
      </c>
      <c r="C998" s="240">
        <v>0</v>
      </c>
      <c r="D998" s="595">
        <v>0</v>
      </c>
      <c r="E998" s="595">
        <v>0</v>
      </c>
      <c r="F998" s="353" t="str">
        <f t="shared" si="84"/>
        <v/>
      </c>
      <c r="G998" s="351" t="str">
        <f t="shared" si="85"/>
        <v/>
      </c>
      <c r="H998" s="639" t="str">
        <f t="shared" si="82"/>
        <v>否</v>
      </c>
      <c r="I998" s="642" t="str">
        <f t="shared" si="83"/>
        <v>项</v>
      </c>
    </row>
    <row r="999" ht="34.9" hidden="1" customHeight="1" spans="1:9">
      <c r="A999" s="457">
        <v>2140502</v>
      </c>
      <c r="B999" s="458" t="s">
        <v>139</v>
      </c>
      <c r="C999" s="240">
        <v>0</v>
      </c>
      <c r="D999" s="595">
        <v>0</v>
      </c>
      <c r="E999" s="595">
        <v>0</v>
      </c>
      <c r="F999" s="353" t="str">
        <f t="shared" si="84"/>
        <v/>
      </c>
      <c r="G999" s="351" t="str">
        <f t="shared" si="85"/>
        <v/>
      </c>
      <c r="H999" s="639" t="str">
        <f t="shared" si="82"/>
        <v>否</v>
      </c>
      <c r="I999" s="642" t="str">
        <f t="shared" si="83"/>
        <v>项</v>
      </c>
    </row>
    <row r="1000" s="488" customFormat="1" ht="34.9" hidden="1" customHeight="1" spans="1:9">
      <c r="A1000" s="457">
        <v>2140503</v>
      </c>
      <c r="B1000" s="459" t="s">
        <v>140</v>
      </c>
      <c r="C1000" s="240">
        <v>0</v>
      </c>
      <c r="D1000" s="595">
        <v>0</v>
      </c>
      <c r="E1000" s="595">
        <v>0</v>
      </c>
      <c r="F1000" s="353" t="str">
        <f t="shared" si="84"/>
        <v/>
      </c>
      <c r="G1000" s="351" t="str">
        <f t="shared" si="85"/>
        <v/>
      </c>
      <c r="H1000" s="639" t="str">
        <f t="shared" si="82"/>
        <v>否</v>
      </c>
      <c r="I1000" s="642" t="str">
        <f t="shared" si="83"/>
        <v>项</v>
      </c>
    </row>
    <row r="1001" s="488" customFormat="1" ht="34.9" hidden="1" customHeight="1" spans="1:9">
      <c r="A1001" s="457">
        <v>2140504</v>
      </c>
      <c r="B1001" s="459" t="s">
        <v>888</v>
      </c>
      <c r="C1001" s="240">
        <v>0</v>
      </c>
      <c r="D1001" s="595">
        <v>0</v>
      </c>
      <c r="E1001" s="595">
        <v>0</v>
      </c>
      <c r="F1001" s="353" t="str">
        <f t="shared" si="84"/>
        <v/>
      </c>
      <c r="G1001" s="351" t="str">
        <f t="shared" si="85"/>
        <v/>
      </c>
      <c r="H1001" s="639" t="str">
        <f t="shared" si="82"/>
        <v>否</v>
      </c>
      <c r="I1001" s="642" t="str">
        <f t="shared" si="83"/>
        <v>项</v>
      </c>
    </row>
    <row r="1002" ht="34.9" hidden="1" customHeight="1" spans="1:9">
      <c r="A1002" s="457">
        <v>2140505</v>
      </c>
      <c r="B1002" s="458" t="s">
        <v>903</v>
      </c>
      <c r="C1002" s="240">
        <v>0</v>
      </c>
      <c r="D1002" s="595">
        <v>0</v>
      </c>
      <c r="E1002" s="595">
        <v>0</v>
      </c>
      <c r="F1002" s="353" t="str">
        <f t="shared" si="84"/>
        <v/>
      </c>
      <c r="G1002" s="351" t="str">
        <f t="shared" si="85"/>
        <v/>
      </c>
      <c r="H1002" s="639" t="str">
        <f t="shared" si="82"/>
        <v>否</v>
      </c>
      <c r="I1002" s="642" t="str">
        <f t="shared" si="83"/>
        <v>项</v>
      </c>
    </row>
    <row r="1003" ht="34.9" hidden="1" customHeight="1" spans="1:9">
      <c r="A1003" s="457">
        <v>2140599</v>
      </c>
      <c r="B1003" s="459" t="s">
        <v>904</v>
      </c>
      <c r="C1003" s="240">
        <v>0</v>
      </c>
      <c r="D1003" s="595">
        <v>0</v>
      </c>
      <c r="E1003" s="595">
        <v>0</v>
      </c>
      <c r="F1003" s="353" t="str">
        <f t="shared" si="84"/>
        <v/>
      </c>
      <c r="G1003" s="351" t="str">
        <f t="shared" si="85"/>
        <v/>
      </c>
      <c r="H1003" s="639" t="str">
        <f t="shared" si="82"/>
        <v>否</v>
      </c>
      <c r="I1003" s="642" t="str">
        <f t="shared" si="83"/>
        <v>项</v>
      </c>
    </row>
    <row r="1004" ht="34.9" customHeight="1" spans="1:9">
      <c r="A1004" s="457">
        <v>21406</v>
      </c>
      <c r="B1004" s="458" t="s">
        <v>905</v>
      </c>
      <c r="C1004" s="595">
        <f>SUM(C1005:C1008)</f>
        <v>4263</v>
      </c>
      <c r="D1004" s="595">
        <f>SUM(D1005:D1008)</f>
        <v>4263</v>
      </c>
      <c r="E1004" s="595">
        <f>SUM(E1005:E1008)</f>
        <v>500</v>
      </c>
      <c r="F1004" s="353">
        <f t="shared" si="84"/>
        <v>-0.883</v>
      </c>
      <c r="G1004" s="353">
        <f t="shared" si="85"/>
        <v>0.117</v>
      </c>
      <c r="H1004" s="639" t="str">
        <f t="shared" si="82"/>
        <v>是</v>
      </c>
      <c r="I1004" s="642" t="str">
        <f t="shared" si="83"/>
        <v>款</v>
      </c>
    </row>
    <row r="1005" ht="34.9" customHeight="1" spans="1:9">
      <c r="A1005" s="457">
        <v>2140601</v>
      </c>
      <c r="B1005" s="459" t="s">
        <v>906</v>
      </c>
      <c r="C1005" s="240">
        <v>3738</v>
      </c>
      <c r="D1005" s="595">
        <v>3738</v>
      </c>
      <c r="E1005" s="595">
        <v>500</v>
      </c>
      <c r="F1005" s="353">
        <f t="shared" si="84"/>
        <v>-0.866</v>
      </c>
      <c r="G1005" s="353">
        <f t="shared" si="85"/>
        <v>0.134</v>
      </c>
      <c r="H1005" s="639" t="str">
        <f t="shared" si="82"/>
        <v>是</v>
      </c>
      <c r="I1005" s="642" t="str">
        <f t="shared" si="83"/>
        <v>项</v>
      </c>
    </row>
    <row r="1006" ht="34.9" customHeight="1" spans="1:9">
      <c r="A1006" s="457">
        <v>2140602</v>
      </c>
      <c r="B1006" s="458" t="s">
        <v>907</v>
      </c>
      <c r="C1006" s="240">
        <v>525</v>
      </c>
      <c r="D1006" s="595">
        <v>525</v>
      </c>
      <c r="E1006" s="595">
        <v>0</v>
      </c>
      <c r="F1006" s="353">
        <f t="shared" si="84"/>
        <v>-1</v>
      </c>
      <c r="G1006" s="353">
        <f t="shared" si="85"/>
        <v>0</v>
      </c>
      <c r="H1006" s="639" t="str">
        <f t="shared" si="82"/>
        <v>是</v>
      </c>
      <c r="I1006" s="642" t="str">
        <f t="shared" si="83"/>
        <v>项</v>
      </c>
    </row>
    <row r="1007" ht="34.9" hidden="1" customHeight="1" spans="1:9">
      <c r="A1007" s="457">
        <v>2140603</v>
      </c>
      <c r="B1007" s="458" t="s">
        <v>908</v>
      </c>
      <c r="C1007" s="240">
        <v>0</v>
      </c>
      <c r="D1007" s="595">
        <v>0</v>
      </c>
      <c r="E1007" s="595">
        <v>0</v>
      </c>
      <c r="F1007" s="353" t="str">
        <f t="shared" si="84"/>
        <v/>
      </c>
      <c r="G1007" s="351" t="str">
        <f t="shared" si="85"/>
        <v/>
      </c>
      <c r="H1007" s="639" t="str">
        <f t="shared" si="82"/>
        <v>否</v>
      </c>
      <c r="I1007" s="642" t="str">
        <f t="shared" si="83"/>
        <v>项</v>
      </c>
    </row>
    <row r="1008" ht="34.9" hidden="1" customHeight="1" spans="1:9">
      <c r="A1008" s="457">
        <v>2140699</v>
      </c>
      <c r="B1008" s="458" t="s">
        <v>909</v>
      </c>
      <c r="C1008" s="240">
        <v>0</v>
      </c>
      <c r="D1008" s="595">
        <v>0</v>
      </c>
      <c r="E1008" s="595">
        <v>0</v>
      </c>
      <c r="F1008" s="353" t="str">
        <f t="shared" si="84"/>
        <v/>
      </c>
      <c r="G1008" s="351" t="str">
        <f t="shared" si="85"/>
        <v/>
      </c>
      <c r="H1008" s="639" t="str">
        <f t="shared" si="82"/>
        <v>否</v>
      </c>
      <c r="I1008" s="642" t="str">
        <f t="shared" si="83"/>
        <v>项</v>
      </c>
    </row>
    <row r="1009" ht="34.9" hidden="1" customHeight="1" spans="1:9">
      <c r="A1009" s="457">
        <v>21499</v>
      </c>
      <c r="B1009" s="458" t="s">
        <v>910</v>
      </c>
      <c r="C1009" s="595">
        <f>C1010+C1011</f>
        <v>0</v>
      </c>
      <c r="D1009" s="595">
        <f>D1010+D1011</f>
        <v>0</v>
      </c>
      <c r="E1009" s="595">
        <f>E1010+E1011</f>
        <v>0</v>
      </c>
      <c r="F1009" s="353" t="str">
        <f t="shared" si="84"/>
        <v/>
      </c>
      <c r="G1009" s="351" t="str">
        <f t="shared" si="85"/>
        <v/>
      </c>
      <c r="H1009" s="639" t="str">
        <f t="shared" si="82"/>
        <v>否</v>
      </c>
      <c r="I1009" s="642" t="str">
        <f t="shared" si="83"/>
        <v>款</v>
      </c>
    </row>
    <row r="1010" ht="34.9" hidden="1" customHeight="1" spans="1:9">
      <c r="A1010" s="457">
        <v>2149901</v>
      </c>
      <c r="B1010" s="458" t="s">
        <v>911</v>
      </c>
      <c r="C1010" s="240">
        <v>0</v>
      </c>
      <c r="D1010" s="595">
        <v>0</v>
      </c>
      <c r="E1010" s="595">
        <v>0</v>
      </c>
      <c r="F1010" s="353" t="str">
        <f t="shared" si="84"/>
        <v/>
      </c>
      <c r="G1010" s="351" t="str">
        <f t="shared" si="85"/>
        <v/>
      </c>
      <c r="H1010" s="639" t="str">
        <f t="shared" si="82"/>
        <v>否</v>
      </c>
      <c r="I1010" s="642" t="str">
        <f t="shared" si="83"/>
        <v>项</v>
      </c>
    </row>
    <row r="1011" ht="34.9" hidden="1" customHeight="1" spans="1:9">
      <c r="A1011" s="457">
        <v>2149999</v>
      </c>
      <c r="B1011" s="458" t="s">
        <v>912</v>
      </c>
      <c r="C1011" s="240">
        <v>0</v>
      </c>
      <c r="D1011" s="595">
        <v>0</v>
      </c>
      <c r="E1011" s="595">
        <v>0</v>
      </c>
      <c r="F1011" s="353" t="str">
        <f t="shared" si="84"/>
        <v/>
      </c>
      <c r="G1011" s="351" t="str">
        <f t="shared" si="85"/>
        <v/>
      </c>
      <c r="H1011" s="639" t="str">
        <f t="shared" si="82"/>
        <v>否</v>
      </c>
      <c r="I1011" s="642" t="str">
        <f t="shared" si="83"/>
        <v>项</v>
      </c>
    </row>
    <row r="1012" ht="34.9" customHeight="1" spans="1:9">
      <c r="A1012" s="637">
        <v>215</v>
      </c>
      <c r="B1012" s="644" t="s">
        <v>103</v>
      </c>
      <c r="C1012" s="591">
        <f>SUM(C1013,C1023,C1039,C1044,C1061,C1068,C1076)</f>
        <v>53</v>
      </c>
      <c r="D1012" s="591">
        <f>SUM(D1013,D1023,D1039,D1044,D1061,D1068,D1076)</f>
        <v>53</v>
      </c>
      <c r="E1012" s="591">
        <f>SUM(E1013,E1023,E1039,E1044,E1061,E1068,E1076)</f>
        <v>50</v>
      </c>
      <c r="F1012" s="351">
        <f t="shared" si="84"/>
        <v>-0.057</v>
      </c>
      <c r="G1012" s="351">
        <f t="shared" si="85"/>
        <v>0.943</v>
      </c>
      <c r="H1012" s="639" t="str">
        <f t="shared" si="82"/>
        <v>是</v>
      </c>
      <c r="I1012" s="642" t="str">
        <f t="shared" si="83"/>
        <v>类</v>
      </c>
    </row>
    <row r="1013" ht="34.9" hidden="1" customHeight="1" spans="1:9">
      <c r="A1013" s="457">
        <v>21501</v>
      </c>
      <c r="B1013" s="459" t="s">
        <v>913</v>
      </c>
      <c r="C1013" s="595">
        <f>SUM(C1014:C1022)</f>
        <v>0</v>
      </c>
      <c r="D1013" s="595">
        <f>SUM(D1014:D1022)</f>
        <v>0</v>
      </c>
      <c r="E1013" s="595">
        <f>SUM(E1014:E1022)</f>
        <v>0</v>
      </c>
      <c r="F1013" s="353" t="str">
        <f t="shared" si="84"/>
        <v/>
      </c>
      <c r="G1013" s="351" t="str">
        <f t="shared" si="85"/>
        <v/>
      </c>
      <c r="H1013" s="639" t="str">
        <f t="shared" si="82"/>
        <v>否</v>
      </c>
      <c r="I1013" s="642" t="str">
        <f t="shared" si="83"/>
        <v>款</v>
      </c>
    </row>
    <row r="1014" ht="34.9" hidden="1" customHeight="1" spans="1:9">
      <c r="A1014" s="457">
        <v>2150101</v>
      </c>
      <c r="B1014" s="458" t="s">
        <v>138</v>
      </c>
      <c r="C1014" s="240">
        <v>0</v>
      </c>
      <c r="D1014" s="595">
        <v>0</v>
      </c>
      <c r="E1014" s="595">
        <v>0</v>
      </c>
      <c r="F1014" s="353" t="str">
        <f t="shared" si="84"/>
        <v/>
      </c>
      <c r="G1014" s="351" t="str">
        <f t="shared" si="85"/>
        <v/>
      </c>
      <c r="H1014" s="639" t="str">
        <f t="shared" si="82"/>
        <v>否</v>
      </c>
      <c r="I1014" s="642" t="str">
        <f t="shared" si="83"/>
        <v>项</v>
      </c>
    </row>
    <row r="1015" ht="34.9" hidden="1" customHeight="1" spans="1:9">
      <c r="A1015" s="457">
        <v>2150102</v>
      </c>
      <c r="B1015" s="458" t="s">
        <v>139</v>
      </c>
      <c r="C1015" s="240">
        <v>0</v>
      </c>
      <c r="D1015" s="595">
        <v>0</v>
      </c>
      <c r="E1015" s="595">
        <v>0</v>
      </c>
      <c r="F1015" s="353" t="str">
        <f t="shared" si="84"/>
        <v/>
      </c>
      <c r="G1015" s="351" t="str">
        <f t="shared" si="85"/>
        <v/>
      </c>
      <c r="H1015" s="639" t="str">
        <f t="shared" si="82"/>
        <v>否</v>
      </c>
      <c r="I1015" s="642" t="str">
        <f t="shared" si="83"/>
        <v>项</v>
      </c>
    </row>
    <row r="1016" ht="34.9" hidden="1" customHeight="1" spans="1:9">
      <c r="A1016" s="457">
        <v>2150103</v>
      </c>
      <c r="B1016" s="458" t="s">
        <v>140</v>
      </c>
      <c r="C1016" s="240">
        <v>0</v>
      </c>
      <c r="D1016" s="595">
        <v>0</v>
      </c>
      <c r="E1016" s="595">
        <v>0</v>
      </c>
      <c r="F1016" s="353" t="str">
        <f t="shared" si="84"/>
        <v/>
      </c>
      <c r="G1016" s="351" t="str">
        <f t="shared" si="85"/>
        <v/>
      </c>
      <c r="H1016" s="639" t="str">
        <f t="shared" si="82"/>
        <v>否</v>
      </c>
      <c r="I1016" s="642" t="str">
        <f t="shared" si="83"/>
        <v>项</v>
      </c>
    </row>
    <row r="1017" ht="34.9" hidden="1" customHeight="1" spans="1:9">
      <c r="A1017" s="457">
        <v>2150104</v>
      </c>
      <c r="B1017" s="459" t="s">
        <v>914</v>
      </c>
      <c r="C1017" s="240">
        <v>0</v>
      </c>
      <c r="D1017" s="595">
        <v>0</v>
      </c>
      <c r="E1017" s="595">
        <v>0</v>
      </c>
      <c r="F1017" s="353" t="str">
        <f t="shared" si="84"/>
        <v/>
      </c>
      <c r="G1017" s="351" t="str">
        <f t="shared" si="85"/>
        <v/>
      </c>
      <c r="H1017" s="639" t="str">
        <f t="shared" ref="H1017:H1059" si="86">IF(LEN(A1017)=3,"是",IF(B1017&lt;&gt;"",IF(SUM(C1017:E1017)&lt;&gt;0,"是","否"),"是"))</f>
        <v>否</v>
      </c>
      <c r="I1017" s="642" t="str">
        <f t="shared" ref="I1017:I1059" si="87">IF(LEN(A1017)=3,"类",IF(LEN(A1017)=5,"款","项"))</f>
        <v>项</v>
      </c>
    </row>
    <row r="1018" ht="34.9" hidden="1" customHeight="1" spans="1:9">
      <c r="A1018" s="457">
        <v>2150105</v>
      </c>
      <c r="B1018" s="459" t="s">
        <v>915</v>
      </c>
      <c r="C1018" s="240">
        <v>0</v>
      </c>
      <c r="D1018" s="595">
        <v>0</v>
      </c>
      <c r="E1018" s="595">
        <v>0</v>
      </c>
      <c r="F1018" s="353" t="str">
        <f t="shared" si="84"/>
        <v/>
      </c>
      <c r="G1018" s="351" t="str">
        <f t="shared" si="85"/>
        <v/>
      </c>
      <c r="H1018" s="639" t="str">
        <f t="shared" si="86"/>
        <v>否</v>
      </c>
      <c r="I1018" s="642" t="str">
        <f t="shared" si="87"/>
        <v>项</v>
      </c>
    </row>
    <row r="1019" s="488" customFormat="1" ht="34.9" hidden="1" customHeight="1" spans="1:9">
      <c r="A1019" s="457">
        <v>2150106</v>
      </c>
      <c r="B1019" s="458" t="s">
        <v>916</v>
      </c>
      <c r="C1019" s="240">
        <v>0</v>
      </c>
      <c r="D1019" s="595">
        <v>0</v>
      </c>
      <c r="E1019" s="595">
        <v>0</v>
      </c>
      <c r="F1019" s="353" t="str">
        <f t="shared" si="84"/>
        <v/>
      </c>
      <c r="G1019" s="351" t="str">
        <f t="shared" si="85"/>
        <v/>
      </c>
      <c r="H1019" s="639" t="str">
        <f t="shared" si="86"/>
        <v>否</v>
      </c>
      <c r="I1019" s="642" t="str">
        <f t="shared" si="87"/>
        <v>项</v>
      </c>
    </row>
    <row r="1020" ht="34.9" hidden="1" customHeight="1" spans="1:9">
      <c r="A1020" s="457">
        <v>2150107</v>
      </c>
      <c r="B1020" s="458" t="s">
        <v>917</v>
      </c>
      <c r="C1020" s="240">
        <v>0</v>
      </c>
      <c r="D1020" s="595">
        <v>0</v>
      </c>
      <c r="E1020" s="595">
        <v>0</v>
      </c>
      <c r="F1020" s="353" t="str">
        <f t="shared" si="84"/>
        <v/>
      </c>
      <c r="G1020" s="351" t="str">
        <f t="shared" si="85"/>
        <v/>
      </c>
      <c r="H1020" s="639" t="str">
        <f t="shared" si="86"/>
        <v>否</v>
      </c>
      <c r="I1020" s="642" t="str">
        <f t="shared" si="87"/>
        <v>项</v>
      </c>
    </row>
    <row r="1021" ht="34.9" hidden="1" customHeight="1" spans="1:9">
      <c r="A1021" s="457">
        <v>2150108</v>
      </c>
      <c r="B1021" s="458" t="s">
        <v>918</v>
      </c>
      <c r="C1021" s="240">
        <v>0</v>
      </c>
      <c r="D1021" s="595">
        <v>0</v>
      </c>
      <c r="E1021" s="595">
        <v>0</v>
      </c>
      <c r="F1021" s="353" t="str">
        <f t="shared" si="84"/>
        <v/>
      </c>
      <c r="G1021" s="351" t="str">
        <f t="shared" si="85"/>
        <v/>
      </c>
      <c r="H1021" s="639" t="str">
        <f t="shared" si="86"/>
        <v>否</v>
      </c>
      <c r="I1021" s="642" t="str">
        <f t="shared" si="87"/>
        <v>项</v>
      </c>
    </row>
    <row r="1022" s="488" customFormat="1" ht="34.9" hidden="1" customHeight="1" spans="1:9">
      <c r="A1022" s="457">
        <v>2150199</v>
      </c>
      <c r="B1022" s="458" t="s">
        <v>919</v>
      </c>
      <c r="C1022" s="240">
        <v>0</v>
      </c>
      <c r="D1022" s="595">
        <v>0</v>
      </c>
      <c r="E1022" s="595">
        <v>0</v>
      </c>
      <c r="F1022" s="353" t="str">
        <f t="shared" si="84"/>
        <v/>
      </c>
      <c r="G1022" s="351" t="str">
        <f t="shared" si="85"/>
        <v/>
      </c>
      <c r="H1022" s="639" t="str">
        <f t="shared" si="86"/>
        <v>否</v>
      </c>
      <c r="I1022" s="642" t="str">
        <f t="shared" si="87"/>
        <v>项</v>
      </c>
    </row>
    <row r="1023" ht="34.9" hidden="1" customHeight="1" spans="1:9">
      <c r="A1023" s="457">
        <v>21502</v>
      </c>
      <c r="B1023" s="459" t="s">
        <v>920</v>
      </c>
      <c r="C1023" s="595">
        <f>SUM(C1024:C1038)</f>
        <v>0</v>
      </c>
      <c r="D1023" s="595">
        <f>SUM(D1024:D1038)</f>
        <v>0</v>
      </c>
      <c r="E1023" s="595">
        <f>SUM(E1024:E1038)</f>
        <v>0</v>
      </c>
      <c r="F1023" s="353" t="str">
        <f t="shared" si="84"/>
        <v/>
      </c>
      <c r="G1023" s="351" t="str">
        <f t="shared" si="85"/>
        <v/>
      </c>
      <c r="H1023" s="639" t="str">
        <f t="shared" si="86"/>
        <v>否</v>
      </c>
      <c r="I1023" s="642" t="str">
        <f t="shared" si="87"/>
        <v>款</v>
      </c>
    </row>
    <row r="1024" ht="34.9" hidden="1" customHeight="1" spans="1:9">
      <c r="A1024" s="457">
        <v>2150201</v>
      </c>
      <c r="B1024" s="458" t="s">
        <v>138</v>
      </c>
      <c r="C1024" s="240">
        <v>0</v>
      </c>
      <c r="D1024" s="595">
        <v>0</v>
      </c>
      <c r="E1024" s="595">
        <v>0</v>
      </c>
      <c r="F1024" s="353" t="str">
        <f t="shared" si="84"/>
        <v/>
      </c>
      <c r="G1024" s="351" t="str">
        <f t="shared" si="85"/>
        <v/>
      </c>
      <c r="H1024" s="639" t="str">
        <f t="shared" si="86"/>
        <v>否</v>
      </c>
      <c r="I1024" s="642" t="str">
        <f t="shared" si="87"/>
        <v>项</v>
      </c>
    </row>
    <row r="1025" ht="34.9" hidden="1" customHeight="1" spans="1:9">
      <c r="A1025" s="457">
        <v>2150202</v>
      </c>
      <c r="B1025" s="459" t="s">
        <v>139</v>
      </c>
      <c r="C1025" s="240">
        <v>0</v>
      </c>
      <c r="D1025" s="595">
        <v>0</v>
      </c>
      <c r="E1025" s="595">
        <v>0</v>
      </c>
      <c r="F1025" s="353" t="str">
        <f t="shared" si="84"/>
        <v/>
      </c>
      <c r="G1025" s="351" t="str">
        <f t="shared" si="85"/>
        <v/>
      </c>
      <c r="H1025" s="639" t="str">
        <f t="shared" si="86"/>
        <v>否</v>
      </c>
      <c r="I1025" s="642" t="str">
        <f t="shared" si="87"/>
        <v>项</v>
      </c>
    </row>
    <row r="1026" ht="34.9" hidden="1" customHeight="1" spans="1:9">
      <c r="A1026" s="457">
        <v>2150203</v>
      </c>
      <c r="B1026" s="459" t="s">
        <v>140</v>
      </c>
      <c r="C1026" s="240">
        <v>0</v>
      </c>
      <c r="D1026" s="595">
        <v>0</v>
      </c>
      <c r="E1026" s="595">
        <v>0</v>
      </c>
      <c r="F1026" s="353" t="str">
        <f t="shared" si="84"/>
        <v/>
      </c>
      <c r="G1026" s="351" t="str">
        <f t="shared" si="85"/>
        <v/>
      </c>
      <c r="H1026" s="639" t="str">
        <f t="shared" si="86"/>
        <v>否</v>
      </c>
      <c r="I1026" s="642" t="str">
        <f t="shared" si="87"/>
        <v>项</v>
      </c>
    </row>
    <row r="1027" ht="34.9" hidden="1" customHeight="1" spans="1:9">
      <c r="A1027" s="457">
        <v>2150204</v>
      </c>
      <c r="B1027" s="458" t="s">
        <v>921</v>
      </c>
      <c r="C1027" s="240">
        <v>0</v>
      </c>
      <c r="D1027" s="595">
        <v>0</v>
      </c>
      <c r="E1027" s="595">
        <v>0</v>
      </c>
      <c r="F1027" s="353" t="str">
        <f t="shared" si="84"/>
        <v/>
      </c>
      <c r="G1027" s="351" t="str">
        <f t="shared" si="85"/>
        <v/>
      </c>
      <c r="H1027" s="639" t="str">
        <f t="shared" si="86"/>
        <v>否</v>
      </c>
      <c r="I1027" s="642" t="str">
        <f t="shared" si="87"/>
        <v>项</v>
      </c>
    </row>
    <row r="1028" ht="34.9" hidden="1" customHeight="1" spans="1:9">
      <c r="A1028" s="457">
        <v>2150205</v>
      </c>
      <c r="B1028" s="459" t="s">
        <v>922</v>
      </c>
      <c r="C1028" s="240">
        <v>0</v>
      </c>
      <c r="D1028" s="595">
        <v>0</v>
      </c>
      <c r="E1028" s="595">
        <v>0</v>
      </c>
      <c r="F1028" s="353" t="str">
        <f t="shared" si="84"/>
        <v/>
      </c>
      <c r="G1028" s="351" t="str">
        <f t="shared" si="85"/>
        <v/>
      </c>
      <c r="H1028" s="639" t="str">
        <f t="shared" si="86"/>
        <v>否</v>
      </c>
      <c r="I1028" s="642" t="str">
        <f t="shared" si="87"/>
        <v>项</v>
      </c>
    </row>
    <row r="1029" ht="34.9" hidden="1" customHeight="1" spans="1:9">
      <c r="A1029" s="457">
        <v>2150206</v>
      </c>
      <c r="B1029" s="458" t="s">
        <v>923</v>
      </c>
      <c r="C1029" s="240">
        <v>0</v>
      </c>
      <c r="D1029" s="595">
        <v>0</v>
      </c>
      <c r="E1029" s="595">
        <v>0</v>
      </c>
      <c r="F1029" s="353" t="str">
        <f t="shared" si="84"/>
        <v/>
      </c>
      <c r="G1029" s="351" t="str">
        <f t="shared" si="85"/>
        <v/>
      </c>
      <c r="H1029" s="639" t="str">
        <f t="shared" si="86"/>
        <v>否</v>
      </c>
      <c r="I1029" s="642" t="str">
        <f t="shared" si="87"/>
        <v>项</v>
      </c>
    </row>
    <row r="1030" s="488" customFormat="1" ht="34.9" hidden="1" customHeight="1" spans="1:9">
      <c r="A1030" s="457">
        <v>2150207</v>
      </c>
      <c r="B1030" s="458" t="s">
        <v>924</v>
      </c>
      <c r="C1030" s="240">
        <v>0</v>
      </c>
      <c r="D1030" s="595">
        <v>0</v>
      </c>
      <c r="E1030" s="595">
        <v>0</v>
      </c>
      <c r="F1030" s="353" t="str">
        <f t="shared" ref="F1030:F1093" si="88">IF(C1030&lt;&gt;0,E1030/C1030-1,"")</f>
        <v/>
      </c>
      <c r="G1030" s="351" t="str">
        <f t="shared" ref="G1030:G1093" si="89">IF(D1030&lt;&gt;0,E1030/D1030,"")</f>
        <v/>
      </c>
      <c r="H1030" s="639" t="str">
        <f t="shared" si="86"/>
        <v>否</v>
      </c>
      <c r="I1030" s="642" t="str">
        <f t="shared" si="87"/>
        <v>项</v>
      </c>
    </row>
    <row r="1031" ht="34.9" hidden="1" customHeight="1" spans="1:9">
      <c r="A1031" s="457">
        <v>2150208</v>
      </c>
      <c r="B1031" s="458" t="s">
        <v>925</v>
      </c>
      <c r="C1031" s="240">
        <v>0</v>
      </c>
      <c r="D1031" s="595">
        <v>0</v>
      </c>
      <c r="E1031" s="595">
        <v>0</v>
      </c>
      <c r="F1031" s="353" t="str">
        <f t="shared" si="88"/>
        <v/>
      </c>
      <c r="G1031" s="351" t="str">
        <f t="shared" si="89"/>
        <v/>
      </c>
      <c r="H1031" s="639" t="str">
        <f t="shared" si="86"/>
        <v>否</v>
      </c>
      <c r="I1031" s="642" t="str">
        <f t="shared" si="87"/>
        <v>项</v>
      </c>
    </row>
    <row r="1032" ht="34.9" hidden="1" customHeight="1" spans="1:9">
      <c r="A1032" s="457">
        <v>2150209</v>
      </c>
      <c r="B1032" s="458" t="s">
        <v>926</v>
      </c>
      <c r="C1032" s="240">
        <v>0</v>
      </c>
      <c r="D1032" s="595">
        <v>0</v>
      </c>
      <c r="E1032" s="595">
        <v>0</v>
      </c>
      <c r="F1032" s="353" t="str">
        <f t="shared" si="88"/>
        <v/>
      </c>
      <c r="G1032" s="351" t="str">
        <f t="shared" si="89"/>
        <v/>
      </c>
      <c r="H1032" s="639" t="str">
        <f t="shared" si="86"/>
        <v>否</v>
      </c>
      <c r="I1032" s="642" t="str">
        <f t="shared" si="87"/>
        <v>项</v>
      </c>
    </row>
    <row r="1033" s="488" customFormat="1" ht="34.9" hidden="1" customHeight="1" spans="1:9">
      <c r="A1033" s="457">
        <v>2150210</v>
      </c>
      <c r="B1033" s="458" t="s">
        <v>927</v>
      </c>
      <c r="C1033" s="240">
        <v>0</v>
      </c>
      <c r="D1033" s="595">
        <v>0</v>
      </c>
      <c r="E1033" s="595">
        <v>0</v>
      </c>
      <c r="F1033" s="353" t="str">
        <f t="shared" si="88"/>
        <v/>
      </c>
      <c r="G1033" s="351" t="str">
        <f t="shared" si="89"/>
        <v/>
      </c>
      <c r="H1033" s="639" t="str">
        <f t="shared" si="86"/>
        <v>否</v>
      </c>
      <c r="I1033" s="642" t="str">
        <f t="shared" si="87"/>
        <v>项</v>
      </c>
    </row>
    <row r="1034" s="488" customFormat="1" ht="34.9" hidden="1" customHeight="1" spans="1:9">
      <c r="A1034" s="457">
        <v>2150212</v>
      </c>
      <c r="B1034" s="458" t="s">
        <v>928</v>
      </c>
      <c r="C1034" s="240">
        <v>0</v>
      </c>
      <c r="D1034" s="595">
        <v>0</v>
      </c>
      <c r="E1034" s="595">
        <v>0</v>
      </c>
      <c r="F1034" s="353" t="str">
        <f t="shared" si="88"/>
        <v/>
      </c>
      <c r="G1034" s="351" t="str">
        <f t="shared" si="89"/>
        <v/>
      </c>
      <c r="H1034" s="639" t="str">
        <f t="shared" si="86"/>
        <v>否</v>
      </c>
      <c r="I1034" s="642" t="str">
        <f t="shared" si="87"/>
        <v>项</v>
      </c>
    </row>
    <row r="1035" s="488" customFormat="1" ht="34.9" hidden="1" customHeight="1" spans="1:9">
      <c r="A1035" s="457">
        <v>2150213</v>
      </c>
      <c r="B1035" s="458" t="s">
        <v>929</v>
      </c>
      <c r="C1035" s="240">
        <v>0</v>
      </c>
      <c r="D1035" s="595">
        <v>0</v>
      </c>
      <c r="E1035" s="595">
        <v>0</v>
      </c>
      <c r="F1035" s="353" t="str">
        <f t="shared" si="88"/>
        <v/>
      </c>
      <c r="G1035" s="351" t="str">
        <f t="shared" si="89"/>
        <v/>
      </c>
      <c r="H1035" s="639" t="str">
        <f t="shared" si="86"/>
        <v>否</v>
      </c>
      <c r="I1035" s="642" t="str">
        <f t="shared" si="87"/>
        <v>项</v>
      </c>
    </row>
    <row r="1036" s="488" customFormat="1" ht="34.9" hidden="1" customHeight="1" spans="1:9">
      <c r="A1036" s="457">
        <v>2150214</v>
      </c>
      <c r="B1036" s="458" t="s">
        <v>930</v>
      </c>
      <c r="C1036" s="240">
        <v>0</v>
      </c>
      <c r="D1036" s="595">
        <v>0</v>
      </c>
      <c r="E1036" s="595">
        <v>0</v>
      </c>
      <c r="F1036" s="353" t="str">
        <f t="shared" si="88"/>
        <v/>
      </c>
      <c r="G1036" s="351" t="str">
        <f t="shared" si="89"/>
        <v/>
      </c>
      <c r="H1036" s="639" t="str">
        <f t="shared" si="86"/>
        <v>否</v>
      </c>
      <c r="I1036" s="642" t="str">
        <f t="shared" si="87"/>
        <v>项</v>
      </c>
    </row>
    <row r="1037" s="488" customFormat="1" ht="34.9" hidden="1" customHeight="1" spans="1:9">
      <c r="A1037" s="457">
        <v>2150215</v>
      </c>
      <c r="B1037" s="459" t="s">
        <v>931</v>
      </c>
      <c r="C1037" s="240">
        <v>0</v>
      </c>
      <c r="D1037" s="595">
        <v>0</v>
      </c>
      <c r="E1037" s="595">
        <v>0</v>
      </c>
      <c r="F1037" s="353" t="str">
        <f t="shared" si="88"/>
        <v/>
      </c>
      <c r="G1037" s="351" t="str">
        <f t="shared" si="89"/>
        <v/>
      </c>
      <c r="H1037" s="639" t="str">
        <f t="shared" si="86"/>
        <v>否</v>
      </c>
      <c r="I1037" s="642" t="str">
        <f t="shared" si="87"/>
        <v>项</v>
      </c>
    </row>
    <row r="1038" ht="34.9" hidden="1" customHeight="1" spans="1:9">
      <c r="A1038" s="457">
        <v>2150299</v>
      </c>
      <c r="B1038" s="459" t="s">
        <v>932</v>
      </c>
      <c r="C1038" s="240">
        <v>0</v>
      </c>
      <c r="D1038" s="595">
        <v>0</v>
      </c>
      <c r="E1038" s="595">
        <v>0</v>
      </c>
      <c r="F1038" s="353" t="str">
        <f t="shared" si="88"/>
        <v/>
      </c>
      <c r="G1038" s="351" t="str">
        <f t="shared" si="89"/>
        <v/>
      </c>
      <c r="H1038" s="639" t="str">
        <f t="shared" si="86"/>
        <v>否</v>
      </c>
      <c r="I1038" s="642" t="str">
        <f t="shared" si="87"/>
        <v>项</v>
      </c>
    </row>
    <row r="1039" ht="34.9" hidden="1" customHeight="1" spans="1:9">
      <c r="A1039" s="457">
        <v>21503</v>
      </c>
      <c r="B1039" s="458" t="s">
        <v>933</v>
      </c>
      <c r="C1039" s="595">
        <f>SUM(C1040:C1043)</f>
        <v>0</v>
      </c>
      <c r="D1039" s="595">
        <f>SUM(D1040:D1043)</f>
        <v>0</v>
      </c>
      <c r="E1039" s="595">
        <f>SUM(E1040:E1043)</f>
        <v>0</v>
      </c>
      <c r="F1039" s="353" t="str">
        <f t="shared" si="88"/>
        <v/>
      </c>
      <c r="G1039" s="351" t="str">
        <f t="shared" si="89"/>
        <v/>
      </c>
      <c r="H1039" s="639" t="str">
        <f t="shared" si="86"/>
        <v>否</v>
      </c>
      <c r="I1039" s="642" t="str">
        <f t="shared" si="87"/>
        <v>款</v>
      </c>
    </row>
    <row r="1040" ht="34.9" hidden="1" customHeight="1" spans="1:9">
      <c r="A1040" s="457">
        <v>2150301</v>
      </c>
      <c r="B1040" s="458" t="s">
        <v>138</v>
      </c>
      <c r="C1040" s="240">
        <v>0</v>
      </c>
      <c r="D1040" s="595">
        <v>0</v>
      </c>
      <c r="E1040" s="595">
        <v>0</v>
      </c>
      <c r="F1040" s="353" t="str">
        <f t="shared" si="88"/>
        <v/>
      </c>
      <c r="G1040" s="351" t="str">
        <f t="shared" si="89"/>
        <v/>
      </c>
      <c r="H1040" s="639" t="str">
        <f t="shared" si="86"/>
        <v>否</v>
      </c>
      <c r="I1040" s="642" t="str">
        <f t="shared" si="87"/>
        <v>项</v>
      </c>
    </row>
    <row r="1041" ht="34.9" hidden="1" customHeight="1" spans="1:9">
      <c r="A1041" s="457">
        <v>2150302</v>
      </c>
      <c r="B1041" s="458" t="s">
        <v>139</v>
      </c>
      <c r="C1041" s="240">
        <v>0</v>
      </c>
      <c r="D1041" s="595">
        <v>0</v>
      </c>
      <c r="E1041" s="595">
        <v>0</v>
      </c>
      <c r="F1041" s="353" t="str">
        <f t="shared" si="88"/>
        <v/>
      </c>
      <c r="G1041" s="351" t="str">
        <f t="shared" si="89"/>
        <v/>
      </c>
      <c r="H1041" s="639" t="str">
        <f t="shared" si="86"/>
        <v>否</v>
      </c>
      <c r="I1041" s="642" t="str">
        <f t="shared" si="87"/>
        <v>项</v>
      </c>
    </row>
    <row r="1042" s="488" customFormat="1" ht="34.9" hidden="1" customHeight="1" spans="1:9">
      <c r="A1042" s="457">
        <v>2150303</v>
      </c>
      <c r="B1042" s="458" t="s">
        <v>140</v>
      </c>
      <c r="C1042" s="240">
        <v>0</v>
      </c>
      <c r="D1042" s="595">
        <v>0</v>
      </c>
      <c r="E1042" s="595">
        <v>0</v>
      </c>
      <c r="F1042" s="353" t="str">
        <f t="shared" si="88"/>
        <v/>
      </c>
      <c r="G1042" s="351" t="str">
        <f t="shared" si="89"/>
        <v/>
      </c>
      <c r="H1042" s="639" t="str">
        <f t="shared" si="86"/>
        <v>否</v>
      </c>
      <c r="I1042" s="642" t="str">
        <f t="shared" si="87"/>
        <v>项</v>
      </c>
    </row>
    <row r="1043" ht="34.9" hidden="1" customHeight="1" spans="1:9">
      <c r="A1043" s="457">
        <v>2150399</v>
      </c>
      <c r="B1043" s="458" t="s">
        <v>934</v>
      </c>
      <c r="C1043" s="240">
        <v>0</v>
      </c>
      <c r="D1043" s="595">
        <v>0</v>
      </c>
      <c r="E1043" s="595">
        <v>0</v>
      </c>
      <c r="F1043" s="353" t="str">
        <f t="shared" si="88"/>
        <v/>
      </c>
      <c r="G1043" s="351" t="str">
        <f t="shared" si="89"/>
        <v/>
      </c>
      <c r="H1043" s="639" t="str">
        <f t="shared" si="86"/>
        <v>否</v>
      </c>
      <c r="I1043" s="642" t="str">
        <f t="shared" si="87"/>
        <v>项</v>
      </c>
    </row>
    <row r="1044" ht="34.9" customHeight="1" spans="1:9">
      <c r="A1044" s="457">
        <v>21505</v>
      </c>
      <c r="B1044" s="458" t="s">
        <v>935</v>
      </c>
      <c r="C1044" s="595">
        <f>SUM(C1045:C1060)</f>
        <v>53</v>
      </c>
      <c r="D1044" s="595">
        <f>SUM(D1045:D1060)</f>
        <v>53</v>
      </c>
      <c r="E1044" s="595">
        <f>SUM(E1045:E1060)</f>
        <v>50</v>
      </c>
      <c r="F1044" s="353">
        <f t="shared" si="88"/>
        <v>-0.057</v>
      </c>
      <c r="G1044" s="353">
        <f t="shared" si="89"/>
        <v>0.943</v>
      </c>
      <c r="H1044" s="639" t="str">
        <f t="shared" si="86"/>
        <v>是</v>
      </c>
      <c r="I1044" s="642" t="str">
        <f t="shared" si="87"/>
        <v>款</v>
      </c>
    </row>
    <row r="1045" ht="34.9" hidden="1" customHeight="1" spans="1:9">
      <c r="A1045" s="457">
        <v>2150501</v>
      </c>
      <c r="B1045" s="458" t="s">
        <v>138</v>
      </c>
      <c r="C1045" s="240">
        <v>0</v>
      </c>
      <c r="D1045" s="595">
        <v>0</v>
      </c>
      <c r="E1045" s="595">
        <v>0</v>
      </c>
      <c r="F1045" s="353" t="str">
        <f t="shared" si="88"/>
        <v/>
      </c>
      <c r="G1045" s="351" t="str">
        <f t="shared" si="89"/>
        <v/>
      </c>
      <c r="H1045" s="639" t="str">
        <f t="shared" si="86"/>
        <v>否</v>
      </c>
      <c r="I1045" s="642" t="str">
        <f t="shared" si="87"/>
        <v>项</v>
      </c>
    </row>
    <row r="1046" ht="34.9" hidden="1" customHeight="1" spans="1:9">
      <c r="A1046" s="457">
        <v>2150502</v>
      </c>
      <c r="B1046" s="458" t="s">
        <v>139</v>
      </c>
      <c r="C1046" s="240">
        <v>0</v>
      </c>
      <c r="D1046" s="595">
        <v>0</v>
      </c>
      <c r="E1046" s="595">
        <v>0</v>
      </c>
      <c r="F1046" s="353" t="str">
        <f t="shared" si="88"/>
        <v/>
      </c>
      <c r="G1046" s="351" t="str">
        <f t="shared" si="89"/>
        <v/>
      </c>
      <c r="H1046" s="639" t="str">
        <f t="shared" si="86"/>
        <v>否</v>
      </c>
      <c r="I1046" s="642" t="str">
        <f t="shared" si="87"/>
        <v>项</v>
      </c>
    </row>
    <row r="1047" ht="34.9" hidden="1" customHeight="1" spans="1:9">
      <c r="A1047" s="457">
        <v>2150503</v>
      </c>
      <c r="B1047" s="458" t="s">
        <v>140</v>
      </c>
      <c r="C1047" s="240">
        <v>0</v>
      </c>
      <c r="D1047" s="595">
        <v>0</v>
      </c>
      <c r="E1047" s="595">
        <v>0</v>
      </c>
      <c r="F1047" s="353" t="str">
        <f t="shared" si="88"/>
        <v/>
      </c>
      <c r="G1047" s="351" t="str">
        <f t="shared" si="89"/>
        <v/>
      </c>
      <c r="H1047" s="639" t="str">
        <f t="shared" si="86"/>
        <v>否</v>
      </c>
      <c r="I1047" s="642" t="str">
        <f t="shared" si="87"/>
        <v>项</v>
      </c>
    </row>
    <row r="1048" ht="34.9" hidden="1" customHeight="1" spans="1:9">
      <c r="A1048" s="457">
        <v>2150505</v>
      </c>
      <c r="B1048" s="458" t="s">
        <v>936</v>
      </c>
      <c r="C1048" s="240">
        <v>0</v>
      </c>
      <c r="D1048" s="595">
        <v>0</v>
      </c>
      <c r="E1048" s="595">
        <v>0</v>
      </c>
      <c r="F1048" s="353" t="str">
        <f t="shared" si="88"/>
        <v/>
      </c>
      <c r="G1048" s="351" t="str">
        <f t="shared" si="89"/>
        <v/>
      </c>
      <c r="H1048" s="639" t="str">
        <f t="shared" si="86"/>
        <v>否</v>
      </c>
      <c r="I1048" s="642" t="str">
        <f t="shared" si="87"/>
        <v>项</v>
      </c>
    </row>
    <row r="1049" s="488" customFormat="1" ht="34.9" hidden="1" customHeight="1" spans="1:9">
      <c r="A1049" s="457">
        <v>2150506</v>
      </c>
      <c r="B1049" s="168" t="s">
        <v>937</v>
      </c>
      <c r="C1049" s="240">
        <v>0</v>
      </c>
      <c r="D1049" s="595">
        <v>0</v>
      </c>
      <c r="E1049" s="595"/>
      <c r="F1049" s="353" t="str">
        <f t="shared" si="88"/>
        <v/>
      </c>
      <c r="G1049" s="351" t="str">
        <f t="shared" si="89"/>
        <v/>
      </c>
      <c r="H1049" s="639" t="str">
        <f t="shared" si="86"/>
        <v>否</v>
      </c>
      <c r="I1049" s="642" t="str">
        <f t="shared" si="87"/>
        <v>项</v>
      </c>
    </row>
    <row r="1050" ht="34.9" hidden="1" customHeight="1" spans="1:9">
      <c r="A1050" s="457">
        <v>2150507</v>
      </c>
      <c r="B1050" s="458" t="s">
        <v>938</v>
      </c>
      <c r="C1050" s="240">
        <v>0</v>
      </c>
      <c r="D1050" s="595">
        <v>0</v>
      </c>
      <c r="E1050" s="595">
        <v>0</v>
      </c>
      <c r="F1050" s="353" t="str">
        <f t="shared" si="88"/>
        <v/>
      </c>
      <c r="G1050" s="351" t="str">
        <f t="shared" si="89"/>
        <v/>
      </c>
      <c r="H1050" s="639" t="str">
        <f t="shared" si="86"/>
        <v>否</v>
      </c>
      <c r="I1050" s="642" t="str">
        <f t="shared" si="87"/>
        <v>项</v>
      </c>
    </row>
    <row r="1051" ht="34.9" customHeight="1" spans="1:9">
      <c r="A1051" s="457">
        <v>2150508</v>
      </c>
      <c r="B1051" s="458" t="s">
        <v>939</v>
      </c>
      <c r="C1051" s="240">
        <v>3</v>
      </c>
      <c r="D1051" s="595">
        <v>3</v>
      </c>
      <c r="E1051" s="595">
        <v>0</v>
      </c>
      <c r="F1051" s="353">
        <f t="shared" si="88"/>
        <v>-1</v>
      </c>
      <c r="G1051" s="353">
        <f t="shared" si="89"/>
        <v>0</v>
      </c>
      <c r="H1051" s="639" t="str">
        <f t="shared" si="86"/>
        <v>是</v>
      </c>
      <c r="I1051" s="642" t="str">
        <f t="shared" si="87"/>
        <v>项</v>
      </c>
    </row>
    <row r="1052" ht="34.9" hidden="1" customHeight="1" spans="1:9">
      <c r="A1052" s="457">
        <v>2150509</v>
      </c>
      <c r="B1052" s="168" t="s">
        <v>940</v>
      </c>
      <c r="C1052" s="240">
        <v>0</v>
      </c>
      <c r="D1052" s="595">
        <v>0</v>
      </c>
      <c r="E1052" s="595"/>
      <c r="F1052" s="353" t="str">
        <f t="shared" si="88"/>
        <v/>
      </c>
      <c r="G1052" s="351" t="str">
        <f t="shared" si="89"/>
        <v/>
      </c>
      <c r="H1052" s="639" t="str">
        <f t="shared" si="86"/>
        <v>否</v>
      </c>
      <c r="I1052" s="642" t="str">
        <f t="shared" si="87"/>
        <v>项</v>
      </c>
    </row>
    <row r="1053" s="488" customFormat="1" ht="34.9" customHeight="1" spans="1:9">
      <c r="A1053" s="457">
        <v>2150510</v>
      </c>
      <c r="B1053" s="168" t="s">
        <v>941</v>
      </c>
      <c r="C1053" s="240">
        <v>50</v>
      </c>
      <c r="D1053" s="595">
        <v>50</v>
      </c>
      <c r="E1053" s="595"/>
      <c r="F1053" s="353">
        <f t="shared" si="88"/>
        <v>-1</v>
      </c>
      <c r="G1053" s="353">
        <f t="shared" si="89"/>
        <v>0</v>
      </c>
      <c r="H1053" s="639" t="str">
        <f t="shared" si="86"/>
        <v>是</v>
      </c>
      <c r="I1053" s="642" t="str">
        <f t="shared" si="87"/>
        <v>项</v>
      </c>
    </row>
    <row r="1054" ht="34.9" hidden="1" customHeight="1" spans="1:9">
      <c r="A1054" s="457">
        <v>2150511</v>
      </c>
      <c r="B1054" s="168" t="s">
        <v>942</v>
      </c>
      <c r="C1054" s="240">
        <v>0</v>
      </c>
      <c r="D1054" s="595">
        <v>0</v>
      </c>
      <c r="E1054" s="595"/>
      <c r="F1054" s="353" t="str">
        <f t="shared" si="88"/>
        <v/>
      </c>
      <c r="G1054" s="351" t="str">
        <f t="shared" si="89"/>
        <v/>
      </c>
      <c r="H1054" s="639" t="str">
        <f t="shared" si="86"/>
        <v>否</v>
      </c>
      <c r="I1054" s="642" t="str">
        <f t="shared" si="87"/>
        <v>项</v>
      </c>
    </row>
    <row r="1055" ht="34.9" hidden="1" customHeight="1" spans="1:9">
      <c r="A1055" s="457">
        <v>2150513</v>
      </c>
      <c r="B1055" s="168" t="s">
        <v>943</v>
      </c>
      <c r="C1055" s="240">
        <v>0</v>
      </c>
      <c r="D1055" s="595">
        <v>0</v>
      </c>
      <c r="E1055" s="595"/>
      <c r="F1055" s="353" t="str">
        <f t="shared" si="88"/>
        <v/>
      </c>
      <c r="G1055" s="351" t="str">
        <f t="shared" si="89"/>
        <v/>
      </c>
      <c r="H1055" s="639" t="str">
        <f t="shared" si="86"/>
        <v>否</v>
      </c>
      <c r="I1055" s="642" t="str">
        <f t="shared" si="87"/>
        <v>项</v>
      </c>
    </row>
    <row r="1056" ht="34.9" hidden="1" customHeight="1" spans="1:9">
      <c r="A1056" s="457">
        <v>2150515</v>
      </c>
      <c r="B1056" s="168" t="s">
        <v>944</v>
      </c>
      <c r="C1056" s="240">
        <v>0</v>
      </c>
      <c r="D1056" s="595">
        <v>0</v>
      </c>
      <c r="E1056" s="595"/>
      <c r="F1056" s="353" t="str">
        <f t="shared" si="88"/>
        <v/>
      </c>
      <c r="G1056" s="351" t="str">
        <f t="shared" si="89"/>
        <v/>
      </c>
      <c r="H1056" s="639" t="str">
        <f t="shared" si="86"/>
        <v>否</v>
      </c>
      <c r="I1056" s="642" t="str">
        <f t="shared" si="87"/>
        <v>项</v>
      </c>
    </row>
    <row r="1057" ht="34.9" hidden="1" customHeight="1" spans="1:9">
      <c r="A1057" s="457">
        <v>2150516</v>
      </c>
      <c r="B1057" s="458" t="s">
        <v>945</v>
      </c>
      <c r="C1057" s="240"/>
      <c r="D1057" s="595">
        <v>0</v>
      </c>
      <c r="E1057" s="595">
        <v>0</v>
      </c>
      <c r="F1057" s="353" t="str">
        <f t="shared" si="88"/>
        <v/>
      </c>
      <c r="G1057" s="351" t="str">
        <f t="shared" si="89"/>
        <v/>
      </c>
      <c r="H1057" s="639" t="str">
        <f t="shared" si="86"/>
        <v>否</v>
      </c>
      <c r="I1057" s="642" t="str">
        <f t="shared" si="87"/>
        <v>项</v>
      </c>
    </row>
    <row r="1058" ht="34.9" customHeight="1" spans="1:9">
      <c r="A1058" s="457">
        <v>2150517</v>
      </c>
      <c r="B1058" s="458" t="s">
        <v>946</v>
      </c>
      <c r="C1058" s="240"/>
      <c r="D1058" s="595">
        <v>0</v>
      </c>
      <c r="E1058" s="595">
        <v>50</v>
      </c>
      <c r="F1058" s="353" t="str">
        <f t="shared" si="88"/>
        <v/>
      </c>
      <c r="G1058" s="353" t="str">
        <f t="shared" si="89"/>
        <v/>
      </c>
      <c r="H1058" s="639" t="str">
        <f t="shared" si="86"/>
        <v>是</v>
      </c>
      <c r="I1058" s="642" t="str">
        <f t="shared" si="87"/>
        <v>项</v>
      </c>
    </row>
    <row r="1059" ht="34.9" hidden="1" customHeight="1" spans="1:9">
      <c r="A1059" s="457">
        <v>2150550</v>
      </c>
      <c r="B1059" s="458" t="s">
        <v>519</v>
      </c>
      <c r="C1059" s="240"/>
      <c r="D1059" s="595">
        <v>0</v>
      </c>
      <c r="E1059" s="595">
        <v>0</v>
      </c>
      <c r="F1059" s="353" t="str">
        <f t="shared" si="88"/>
        <v/>
      </c>
      <c r="G1059" s="351" t="str">
        <f t="shared" si="89"/>
        <v/>
      </c>
      <c r="H1059" s="639" t="str">
        <f t="shared" si="86"/>
        <v>否</v>
      </c>
      <c r="I1059" s="642" t="str">
        <f t="shared" si="87"/>
        <v>项</v>
      </c>
    </row>
    <row r="1060" ht="34.9" hidden="1" customHeight="1" spans="1:9">
      <c r="A1060" s="457">
        <v>2150599</v>
      </c>
      <c r="B1060" s="458" t="s">
        <v>947</v>
      </c>
      <c r="C1060" s="240">
        <v>0</v>
      </c>
      <c r="D1060" s="595">
        <v>0</v>
      </c>
      <c r="E1060" s="595">
        <v>0</v>
      </c>
      <c r="F1060" s="353" t="str">
        <f t="shared" si="88"/>
        <v/>
      </c>
      <c r="G1060" s="351" t="str">
        <f t="shared" si="89"/>
        <v/>
      </c>
      <c r="H1060" s="639" t="str">
        <f t="shared" ref="H1060:H1083" si="90">IF(LEN(A1060)=3,"是",IF(B1060&lt;&gt;"",IF(SUM(C1060:E1060)&lt;&gt;0,"是","否"),"是"))</f>
        <v>否</v>
      </c>
      <c r="I1060" s="642" t="str">
        <f t="shared" ref="I1060:I1083" si="91">IF(LEN(A1060)=3,"类",IF(LEN(A1060)=5,"款","项"))</f>
        <v>项</v>
      </c>
    </row>
    <row r="1061" ht="34.9" hidden="1" customHeight="1" spans="1:9">
      <c r="A1061" s="457">
        <v>21507</v>
      </c>
      <c r="B1061" s="458" t="s">
        <v>948</v>
      </c>
      <c r="C1061" s="595">
        <f>SUM(C1062:C1067)</f>
        <v>0</v>
      </c>
      <c r="D1061" s="595">
        <f>SUM(D1062:D1067)</f>
        <v>0</v>
      </c>
      <c r="E1061" s="595">
        <f>SUM(E1062:E1067)</f>
        <v>0</v>
      </c>
      <c r="F1061" s="353" t="str">
        <f t="shared" si="88"/>
        <v/>
      </c>
      <c r="G1061" s="351" t="str">
        <f t="shared" si="89"/>
        <v/>
      </c>
      <c r="H1061" s="639" t="str">
        <f t="shared" si="90"/>
        <v>否</v>
      </c>
      <c r="I1061" s="642" t="str">
        <f t="shared" si="91"/>
        <v>款</v>
      </c>
    </row>
    <row r="1062" ht="34.9" hidden="1" customHeight="1" spans="1:9">
      <c r="A1062" s="457">
        <v>2150701</v>
      </c>
      <c r="B1062" s="459" t="s">
        <v>138</v>
      </c>
      <c r="C1062" s="240">
        <v>0</v>
      </c>
      <c r="D1062" s="595">
        <v>0</v>
      </c>
      <c r="E1062" s="595">
        <v>0</v>
      </c>
      <c r="F1062" s="353" t="str">
        <f t="shared" si="88"/>
        <v/>
      </c>
      <c r="G1062" s="351" t="str">
        <f t="shared" si="89"/>
        <v/>
      </c>
      <c r="H1062" s="639" t="str">
        <f t="shared" si="90"/>
        <v>否</v>
      </c>
      <c r="I1062" s="642" t="str">
        <f t="shared" si="91"/>
        <v>项</v>
      </c>
    </row>
    <row r="1063" ht="34.9" hidden="1" customHeight="1" spans="1:9">
      <c r="A1063" s="457">
        <v>2150702</v>
      </c>
      <c r="B1063" s="458" t="s">
        <v>139</v>
      </c>
      <c r="C1063" s="240">
        <v>0</v>
      </c>
      <c r="D1063" s="595">
        <v>0</v>
      </c>
      <c r="E1063" s="595">
        <v>0</v>
      </c>
      <c r="F1063" s="353" t="str">
        <f t="shared" si="88"/>
        <v/>
      </c>
      <c r="G1063" s="351" t="str">
        <f t="shared" si="89"/>
        <v/>
      </c>
      <c r="H1063" s="639" t="str">
        <f t="shared" si="90"/>
        <v>否</v>
      </c>
      <c r="I1063" s="642" t="str">
        <f t="shared" si="91"/>
        <v>项</v>
      </c>
    </row>
    <row r="1064" ht="34.9" hidden="1" customHeight="1" spans="1:9">
      <c r="A1064" s="457">
        <v>2150703</v>
      </c>
      <c r="B1064" s="458" t="s">
        <v>140</v>
      </c>
      <c r="C1064" s="240">
        <v>0</v>
      </c>
      <c r="D1064" s="595">
        <v>0</v>
      </c>
      <c r="E1064" s="595">
        <v>0</v>
      </c>
      <c r="F1064" s="353" t="str">
        <f t="shared" si="88"/>
        <v/>
      </c>
      <c r="G1064" s="351" t="str">
        <f t="shared" si="89"/>
        <v/>
      </c>
      <c r="H1064" s="639" t="str">
        <f t="shared" si="90"/>
        <v>否</v>
      </c>
      <c r="I1064" s="642" t="str">
        <f t="shared" si="91"/>
        <v>项</v>
      </c>
    </row>
    <row r="1065" ht="34.9" hidden="1" customHeight="1" spans="1:9">
      <c r="A1065" s="457">
        <v>2150704</v>
      </c>
      <c r="B1065" s="458" t="s">
        <v>949</v>
      </c>
      <c r="C1065" s="240">
        <v>0</v>
      </c>
      <c r="D1065" s="595">
        <v>0</v>
      </c>
      <c r="E1065" s="595">
        <v>0</v>
      </c>
      <c r="F1065" s="353" t="str">
        <f t="shared" si="88"/>
        <v/>
      </c>
      <c r="G1065" s="351" t="str">
        <f t="shared" si="89"/>
        <v/>
      </c>
      <c r="H1065" s="639" t="str">
        <f t="shared" si="90"/>
        <v>否</v>
      </c>
      <c r="I1065" s="642" t="str">
        <f t="shared" si="91"/>
        <v>项</v>
      </c>
    </row>
    <row r="1066" ht="34.9" hidden="1" customHeight="1" spans="1:9">
      <c r="A1066" s="457">
        <v>2150705</v>
      </c>
      <c r="B1066" s="458" t="s">
        <v>950</v>
      </c>
      <c r="C1066" s="240">
        <v>0</v>
      </c>
      <c r="D1066" s="595">
        <v>0</v>
      </c>
      <c r="E1066" s="595">
        <v>0</v>
      </c>
      <c r="F1066" s="353" t="str">
        <f t="shared" si="88"/>
        <v/>
      </c>
      <c r="G1066" s="351" t="str">
        <f t="shared" si="89"/>
        <v/>
      </c>
      <c r="H1066" s="639" t="str">
        <f t="shared" si="90"/>
        <v>否</v>
      </c>
      <c r="I1066" s="642" t="str">
        <f t="shared" si="91"/>
        <v>项</v>
      </c>
    </row>
    <row r="1067" ht="34.9" hidden="1" customHeight="1" spans="1:9">
      <c r="A1067" s="457">
        <v>2150799</v>
      </c>
      <c r="B1067" s="458" t="s">
        <v>951</v>
      </c>
      <c r="C1067" s="240">
        <v>0</v>
      </c>
      <c r="D1067" s="595">
        <v>0</v>
      </c>
      <c r="E1067" s="595">
        <v>0</v>
      </c>
      <c r="F1067" s="353" t="str">
        <f t="shared" si="88"/>
        <v/>
      </c>
      <c r="G1067" s="351" t="str">
        <f t="shared" si="89"/>
        <v/>
      </c>
      <c r="H1067" s="639" t="str">
        <f t="shared" si="90"/>
        <v>否</v>
      </c>
      <c r="I1067" s="642" t="str">
        <f t="shared" si="91"/>
        <v>项</v>
      </c>
    </row>
    <row r="1068" ht="34.9" hidden="1" customHeight="1" spans="1:9">
      <c r="A1068" s="457">
        <v>21508</v>
      </c>
      <c r="B1068" s="458" t="s">
        <v>952</v>
      </c>
      <c r="C1068" s="595">
        <f>SUM(C1069:C1075)</f>
        <v>0</v>
      </c>
      <c r="D1068" s="595">
        <f>SUM(D1069:D1075)</f>
        <v>0</v>
      </c>
      <c r="E1068" s="595">
        <f>SUM(E1069:E1075)</f>
        <v>0</v>
      </c>
      <c r="F1068" s="353" t="str">
        <f t="shared" si="88"/>
        <v/>
      </c>
      <c r="G1068" s="351" t="str">
        <f t="shared" si="89"/>
        <v/>
      </c>
      <c r="H1068" s="639" t="str">
        <f t="shared" si="90"/>
        <v>否</v>
      </c>
      <c r="I1068" s="642" t="str">
        <f t="shared" si="91"/>
        <v>款</v>
      </c>
    </row>
    <row r="1069" ht="34.9" hidden="1" customHeight="1" spans="1:9">
      <c r="A1069" s="457">
        <v>2150801</v>
      </c>
      <c r="B1069" s="458" t="s">
        <v>138</v>
      </c>
      <c r="C1069" s="240">
        <v>0</v>
      </c>
      <c r="D1069" s="595">
        <v>0</v>
      </c>
      <c r="E1069" s="595">
        <v>0</v>
      </c>
      <c r="F1069" s="353" t="str">
        <f t="shared" si="88"/>
        <v/>
      </c>
      <c r="G1069" s="351" t="str">
        <f t="shared" si="89"/>
        <v/>
      </c>
      <c r="H1069" s="639" t="str">
        <f t="shared" si="90"/>
        <v>否</v>
      </c>
      <c r="I1069" s="642" t="str">
        <f t="shared" si="91"/>
        <v>项</v>
      </c>
    </row>
    <row r="1070" ht="34.9" hidden="1" customHeight="1" spans="1:9">
      <c r="A1070" s="457">
        <v>2150802</v>
      </c>
      <c r="B1070" s="459" t="s">
        <v>139</v>
      </c>
      <c r="C1070" s="240">
        <v>0</v>
      </c>
      <c r="D1070" s="595">
        <v>0</v>
      </c>
      <c r="E1070" s="595">
        <v>0</v>
      </c>
      <c r="F1070" s="353" t="str">
        <f t="shared" si="88"/>
        <v/>
      </c>
      <c r="G1070" s="351" t="str">
        <f t="shared" si="89"/>
        <v/>
      </c>
      <c r="H1070" s="639" t="str">
        <f t="shared" si="90"/>
        <v>否</v>
      </c>
      <c r="I1070" s="642" t="str">
        <f t="shared" si="91"/>
        <v>项</v>
      </c>
    </row>
    <row r="1071" ht="34.9" hidden="1" customHeight="1" spans="1:9">
      <c r="A1071" s="457">
        <v>2150803</v>
      </c>
      <c r="B1071" s="458" t="s">
        <v>140</v>
      </c>
      <c r="C1071" s="240">
        <v>0</v>
      </c>
      <c r="D1071" s="595">
        <v>0</v>
      </c>
      <c r="E1071" s="595">
        <v>0</v>
      </c>
      <c r="F1071" s="353" t="str">
        <f t="shared" si="88"/>
        <v/>
      </c>
      <c r="G1071" s="351" t="str">
        <f t="shared" si="89"/>
        <v/>
      </c>
      <c r="H1071" s="639" t="str">
        <f t="shared" si="90"/>
        <v>否</v>
      </c>
      <c r="I1071" s="642" t="str">
        <f t="shared" si="91"/>
        <v>项</v>
      </c>
    </row>
    <row r="1072" ht="34.9" hidden="1" customHeight="1" spans="1:9">
      <c r="A1072" s="457">
        <v>2150804</v>
      </c>
      <c r="B1072" s="458" t="s">
        <v>953</v>
      </c>
      <c r="C1072" s="240">
        <v>0</v>
      </c>
      <c r="D1072" s="595">
        <v>0</v>
      </c>
      <c r="E1072" s="595">
        <v>0</v>
      </c>
      <c r="F1072" s="353" t="str">
        <f t="shared" si="88"/>
        <v/>
      </c>
      <c r="G1072" s="351" t="str">
        <f t="shared" si="89"/>
        <v/>
      </c>
      <c r="H1072" s="639" t="str">
        <f t="shared" si="90"/>
        <v>否</v>
      </c>
      <c r="I1072" s="642" t="str">
        <f t="shared" si="91"/>
        <v>项</v>
      </c>
    </row>
    <row r="1073" ht="34.9" hidden="1" customHeight="1" spans="1:9">
      <c r="A1073" s="457">
        <v>2150805</v>
      </c>
      <c r="B1073" s="459" t="s">
        <v>954</v>
      </c>
      <c r="C1073" s="240">
        <v>0</v>
      </c>
      <c r="D1073" s="595">
        <v>0</v>
      </c>
      <c r="E1073" s="595">
        <v>0</v>
      </c>
      <c r="F1073" s="353" t="str">
        <f t="shared" si="88"/>
        <v/>
      </c>
      <c r="G1073" s="351" t="str">
        <f t="shared" si="89"/>
        <v/>
      </c>
      <c r="H1073" s="639" t="str">
        <f t="shared" si="90"/>
        <v>否</v>
      </c>
      <c r="I1073" s="642" t="str">
        <f t="shared" si="91"/>
        <v>项</v>
      </c>
    </row>
    <row r="1074" s="488" customFormat="1" ht="34.9" hidden="1" customHeight="1" spans="1:9">
      <c r="A1074" s="457">
        <v>2150806</v>
      </c>
      <c r="B1074" s="459" t="s">
        <v>955</v>
      </c>
      <c r="C1074" s="240">
        <v>0</v>
      </c>
      <c r="D1074" s="595">
        <v>0</v>
      </c>
      <c r="E1074" s="595">
        <v>0</v>
      </c>
      <c r="F1074" s="353" t="str">
        <f t="shared" si="88"/>
        <v/>
      </c>
      <c r="G1074" s="351" t="str">
        <f t="shared" si="89"/>
        <v/>
      </c>
      <c r="H1074" s="639" t="str">
        <f t="shared" si="90"/>
        <v>否</v>
      </c>
      <c r="I1074" s="642" t="str">
        <f t="shared" si="91"/>
        <v>项</v>
      </c>
    </row>
    <row r="1075" ht="34.9" hidden="1" customHeight="1" spans="1:9">
      <c r="A1075" s="457">
        <v>2150899</v>
      </c>
      <c r="B1075" s="459" t="s">
        <v>956</v>
      </c>
      <c r="C1075" s="240">
        <v>0</v>
      </c>
      <c r="D1075" s="595">
        <v>0</v>
      </c>
      <c r="E1075" s="595">
        <v>0</v>
      </c>
      <c r="F1075" s="353" t="str">
        <f t="shared" si="88"/>
        <v/>
      </c>
      <c r="G1075" s="351" t="str">
        <f t="shared" si="89"/>
        <v/>
      </c>
      <c r="H1075" s="639" t="str">
        <f t="shared" si="90"/>
        <v>否</v>
      </c>
      <c r="I1075" s="642" t="str">
        <f t="shared" si="91"/>
        <v>项</v>
      </c>
    </row>
    <row r="1076" ht="34.9" hidden="1" customHeight="1" spans="1:9">
      <c r="A1076" s="457">
        <v>21599</v>
      </c>
      <c r="B1076" s="459" t="s">
        <v>957</v>
      </c>
      <c r="C1076" s="595">
        <f>SUM(C1077:C1081)</f>
        <v>0</v>
      </c>
      <c r="D1076" s="595">
        <f>SUM(D1077:D1081)</f>
        <v>0</v>
      </c>
      <c r="E1076" s="595">
        <f>SUM(E1077:E1081)</f>
        <v>0</v>
      </c>
      <c r="F1076" s="353" t="str">
        <f t="shared" si="88"/>
        <v/>
      </c>
      <c r="G1076" s="351" t="str">
        <f t="shared" si="89"/>
        <v/>
      </c>
      <c r="H1076" s="639" t="str">
        <f t="shared" si="90"/>
        <v>否</v>
      </c>
      <c r="I1076" s="642" t="str">
        <f t="shared" si="91"/>
        <v>款</v>
      </c>
    </row>
    <row r="1077" ht="34.9" hidden="1" customHeight="1" spans="1:9">
      <c r="A1077" s="457">
        <v>2159901</v>
      </c>
      <c r="B1077" s="459" t="s">
        <v>958</v>
      </c>
      <c r="C1077" s="240">
        <v>0</v>
      </c>
      <c r="D1077" s="595">
        <v>0</v>
      </c>
      <c r="E1077" s="595">
        <v>0</v>
      </c>
      <c r="F1077" s="353" t="str">
        <f t="shared" si="88"/>
        <v/>
      </c>
      <c r="G1077" s="351" t="str">
        <f t="shared" si="89"/>
        <v/>
      </c>
      <c r="H1077" s="639" t="str">
        <f t="shared" si="90"/>
        <v>否</v>
      </c>
      <c r="I1077" s="642" t="str">
        <f t="shared" si="91"/>
        <v>项</v>
      </c>
    </row>
    <row r="1078" ht="34.9" hidden="1" customHeight="1" spans="1:9">
      <c r="A1078" s="457">
        <v>2159904</v>
      </c>
      <c r="B1078" s="459" t="s">
        <v>959</v>
      </c>
      <c r="C1078" s="240">
        <v>0</v>
      </c>
      <c r="D1078" s="595">
        <v>0</v>
      </c>
      <c r="E1078" s="595">
        <v>0</v>
      </c>
      <c r="F1078" s="353" t="str">
        <f t="shared" si="88"/>
        <v/>
      </c>
      <c r="G1078" s="351" t="str">
        <f t="shared" si="89"/>
        <v/>
      </c>
      <c r="H1078" s="639" t="str">
        <f t="shared" si="90"/>
        <v>否</v>
      </c>
      <c r="I1078" s="642" t="str">
        <f t="shared" si="91"/>
        <v>项</v>
      </c>
    </row>
    <row r="1079" ht="34.9" hidden="1" customHeight="1" spans="1:9">
      <c r="A1079" s="457">
        <v>2159905</v>
      </c>
      <c r="B1079" s="458" t="s">
        <v>960</v>
      </c>
      <c r="C1079" s="240">
        <v>0</v>
      </c>
      <c r="D1079" s="595">
        <v>0</v>
      </c>
      <c r="E1079" s="595">
        <v>0</v>
      </c>
      <c r="F1079" s="353" t="str">
        <f t="shared" si="88"/>
        <v/>
      </c>
      <c r="G1079" s="351" t="str">
        <f t="shared" si="89"/>
        <v/>
      </c>
      <c r="H1079" s="639" t="str">
        <f t="shared" si="90"/>
        <v>否</v>
      </c>
      <c r="I1079" s="642" t="str">
        <f t="shared" si="91"/>
        <v>项</v>
      </c>
    </row>
    <row r="1080" ht="34.9" hidden="1" customHeight="1" spans="1:9">
      <c r="A1080" s="457">
        <v>2159906</v>
      </c>
      <c r="B1080" s="458" t="s">
        <v>961</v>
      </c>
      <c r="C1080" s="240">
        <v>0</v>
      </c>
      <c r="D1080" s="595">
        <v>0</v>
      </c>
      <c r="E1080" s="595">
        <v>0</v>
      </c>
      <c r="F1080" s="353" t="str">
        <f t="shared" si="88"/>
        <v/>
      </c>
      <c r="G1080" s="351" t="str">
        <f t="shared" si="89"/>
        <v/>
      </c>
      <c r="H1080" s="639" t="str">
        <f t="shared" si="90"/>
        <v>否</v>
      </c>
      <c r="I1080" s="642" t="str">
        <f t="shared" si="91"/>
        <v>项</v>
      </c>
    </row>
    <row r="1081" ht="34.9" hidden="1" customHeight="1" spans="1:9">
      <c r="A1081" s="457">
        <v>2159999</v>
      </c>
      <c r="B1081" s="458" t="s">
        <v>962</v>
      </c>
      <c r="C1081" s="240">
        <v>0</v>
      </c>
      <c r="D1081" s="595">
        <v>0</v>
      </c>
      <c r="E1081" s="595">
        <v>0</v>
      </c>
      <c r="F1081" s="353" t="str">
        <f t="shared" si="88"/>
        <v/>
      </c>
      <c r="G1081" s="351" t="str">
        <f t="shared" si="89"/>
        <v/>
      </c>
      <c r="H1081" s="639" t="str">
        <f t="shared" si="90"/>
        <v>否</v>
      </c>
      <c r="I1081" s="642" t="str">
        <f t="shared" si="91"/>
        <v>项</v>
      </c>
    </row>
    <row r="1082" ht="34.9" customHeight="1" spans="1:9">
      <c r="A1082" s="637">
        <v>216</v>
      </c>
      <c r="B1082" s="644" t="s">
        <v>105</v>
      </c>
      <c r="C1082" s="591">
        <f>SUM(C1083,C1093,C1099)</f>
        <v>221</v>
      </c>
      <c r="D1082" s="591">
        <f>SUM(D1083,D1093,D1099)</f>
        <v>154</v>
      </c>
      <c r="E1082" s="591">
        <f>SUM(E1083,E1093,E1099)</f>
        <v>1536</v>
      </c>
      <c r="F1082" s="351">
        <f t="shared" si="88"/>
        <v>5.95</v>
      </c>
      <c r="G1082" s="351">
        <f t="shared" si="89"/>
        <v>9.974</v>
      </c>
      <c r="H1082" s="639" t="str">
        <f t="shared" si="90"/>
        <v>是</v>
      </c>
      <c r="I1082" s="642" t="str">
        <f t="shared" si="91"/>
        <v>类</v>
      </c>
    </row>
    <row r="1083" ht="34.9" customHeight="1" spans="1:9">
      <c r="A1083" s="457">
        <v>21602</v>
      </c>
      <c r="B1083" s="459" t="s">
        <v>963</v>
      </c>
      <c r="C1083" s="595">
        <f>SUM(C1084:C1092)</f>
        <v>183</v>
      </c>
      <c r="D1083" s="595">
        <f>SUM(D1084:D1092)</f>
        <v>154</v>
      </c>
      <c r="E1083" s="595">
        <f>SUM(E1084:E1092)</f>
        <v>692</v>
      </c>
      <c r="F1083" s="353">
        <f t="shared" si="88"/>
        <v>2.781</v>
      </c>
      <c r="G1083" s="353">
        <f t="shared" si="89"/>
        <v>4.494</v>
      </c>
      <c r="H1083" s="639" t="str">
        <f t="shared" si="90"/>
        <v>是</v>
      </c>
      <c r="I1083" s="642" t="str">
        <f t="shared" si="91"/>
        <v>款</v>
      </c>
    </row>
    <row r="1084" s="488" customFormat="1" ht="34.9" customHeight="1" spans="1:9">
      <c r="A1084" s="457">
        <v>2160201</v>
      </c>
      <c r="B1084" s="458" t="s">
        <v>138</v>
      </c>
      <c r="C1084" s="240">
        <v>158</v>
      </c>
      <c r="D1084" s="595">
        <v>154</v>
      </c>
      <c r="E1084" s="595">
        <v>161</v>
      </c>
      <c r="F1084" s="353">
        <f t="shared" si="88"/>
        <v>0.019</v>
      </c>
      <c r="G1084" s="353">
        <f t="shared" si="89"/>
        <v>1.045</v>
      </c>
      <c r="H1084" s="639" t="str">
        <f t="shared" ref="H1084:H1147" si="92">IF(LEN(A1084)=3,"是",IF(B1084&lt;&gt;"",IF(SUM(C1084:E1084)&lt;&gt;0,"是","否"),"是"))</f>
        <v>是</v>
      </c>
      <c r="I1084" s="642" t="str">
        <f t="shared" ref="I1084:I1147" si="93">IF(LEN(A1084)=3,"类",IF(LEN(A1084)=5,"款","项"))</f>
        <v>项</v>
      </c>
    </row>
    <row r="1085" ht="34.9" hidden="1" customHeight="1" spans="1:9">
      <c r="A1085" s="457">
        <v>2160202</v>
      </c>
      <c r="B1085" s="458" t="s">
        <v>139</v>
      </c>
      <c r="C1085" s="240">
        <v>0</v>
      </c>
      <c r="D1085" s="595">
        <v>0</v>
      </c>
      <c r="E1085" s="595">
        <v>0</v>
      </c>
      <c r="F1085" s="353" t="str">
        <f t="shared" si="88"/>
        <v/>
      </c>
      <c r="G1085" s="351" t="str">
        <f t="shared" si="89"/>
        <v/>
      </c>
      <c r="H1085" s="639" t="str">
        <f t="shared" si="92"/>
        <v>否</v>
      </c>
      <c r="I1085" s="642" t="str">
        <f t="shared" si="93"/>
        <v>项</v>
      </c>
    </row>
    <row r="1086" ht="34.9" hidden="1" customHeight="1" spans="1:9">
      <c r="A1086" s="457">
        <v>2160203</v>
      </c>
      <c r="B1086" s="458" t="s">
        <v>140</v>
      </c>
      <c r="C1086" s="240">
        <v>0</v>
      </c>
      <c r="D1086" s="595">
        <v>0</v>
      </c>
      <c r="E1086" s="595">
        <v>0</v>
      </c>
      <c r="F1086" s="353" t="str">
        <f t="shared" si="88"/>
        <v/>
      </c>
      <c r="G1086" s="351" t="str">
        <f t="shared" si="89"/>
        <v/>
      </c>
      <c r="H1086" s="639" t="str">
        <f t="shared" si="92"/>
        <v>否</v>
      </c>
      <c r="I1086" s="642" t="str">
        <f t="shared" si="93"/>
        <v>项</v>
      </c>
    </row>
    <row r="1087" ht="34.9" hidden="1" customHeight="1" spans="1:9">
      <c r="A1087" s="457">
        <v>2160216</v>
      </c>
      <c r="B1087" s="458" t="s">
        <v>964</v>
      </c>
      <c r="C1087" s="240">
        <v>0</v>
      </c>
      <c r="D1087" s="595">
        <v>0</v>
      </c>
      <c r="E1087" s="595">
        <v>0</v>
      </c>
      <c r="F1087" s="353" t="str">
        <f t="shared" si="88"/>
        <v/>
      </c>
      <c r="G1087" s="351" t="str">
        <f t="shared" si="89"/>
        <v/>
      </c>
      <c r="H1087" s="639" t="str">
        <f t="shared" si="92"/>
        <v>否</v>
      </c>
      <c r="I1087" s="642" t="str">
        <f t="shared" si="93"/>
        <v>项</v>
      </c>
    </row>
    <row r="1088" ht="34.9" hidden="1" customHeight="1" spans="1:9">
      <c r="A1088" s="457">
        <v>2160217</v>
      </c>
      <c r="B1088" s="458" t="s">
        <v>965</v>
      </c>
      <c r="C1088" s="240">
        <v>0</v>
      </c>
      <c r="D1088" s="595">
        <v>0</v>
      </c>
      <c r="E1088" s="595">
        <v>0</v>
      </c>
      <c r="F1088" s="353" t="str">
        <f t="shared" si="88"/>
        <v/>
      </c>
      <c r="G1088" s="351" t="str">
        <f t="shared" si="89"/>
        <v/>
      </c>
      <c r="H1088" s="639" t="str">
        <f t="shared" si="92"/>
        <v>否</v>
      </c>
      <c r="I1088" s="642" t="str">
        <f t="shared" si="93"/>
        <v>项</v>
      </c>
    </row>
    <row r="1089" ht="34.9" hidden="1" customHeight="1" spans="1:9">
      <c r="A1089" s="457">
        <v>2160218</v>
      </c>
      <c r="B1089" s="458" t="s">
        <v>966</v>
      </c>
      <c r="C1089" s="240">
        <v>0</v>
      </c>
      <c r="D1089" s="595">
        <v>0</v>
      </c>
      <c r="E1089" s="595">
        <v>0</v>
      </c>
      <c r="F1089" s="353" t="str">
        <f t="shared" si="88"/>
        <v/>
      </c>
      <c r="G1089" s="351" t="str">
        <f t="shared" si="89"/>
        <v/>
      </c>
      <c r="H1089" s="639" t="str">
        <f t="shared" si="92"/>
        <v>否</v>
      </c>
      <c r="I1089" s="642" t="str">
        <f t="shared" si="93"/>
        <v>项</v>
      </c>
    </row>
    <row r="1090" ht="34.9" hidden="1" customHeight="1" spans="1:9">
      <c r="A1090" s="457">
        <v>2160219</v>
      </c>
      <c r="B1090" s="459" t="s">
        <v>967</v>
      </c>
      <c r="C1090" s="240">
        <v>0</v>
      </c>
      <c r="D1090" s="595">
        <v>0</v>
      </c>
      <c r="E1090" s="595">
        <v>0</v>
      </c>
      <c r="F1090" s="353" t="str">
        <f t="shared" si="88"/>
        <v/>
      </c>
      <c r="G1090" s="351" t="str">
        <f t="shared" si="89"/>
        <v/>
      </c>
      <c r="H1090" s="639" t="str">
        <f t="shared" si="92"/>
        <v>否</v>
      </c>
      <c r="I1090" s="642" t="str">
        <f t="shared" si="93"/>
        <v>项</v>
      </c>
    </row>
    <row r="1091" ht="34.9" hidden="1" customHeight="1" spans="1:9">
      <c r="A1091" s="457">
        <v>2160250</v>
      </c>
      <c r="B1091" s="458" t="s">
        <v>147</v>
      </c>
      <c r="C1091" s="240">
        <v>0</v>
      </c>
      <c r="D1091" s="595">
        <v>0</v>
      </c>
      <c r="E1091" s="595">
        <v>0</v>
      </c>
      <c r="F1091" s="353" t="str">
        <f t="shared" si="88"/>
        <v/>
      </c>
      <c r="G1091" s="351" t="str">
        <f t="shared" si="89"/>
        <v/>
      </c>
      <c r="H1091" s="639" t="str">
        <f t="shared" si="92"/>
        <v>否</v>
      </c>
      <c r="I1091" s="642" t="str">
        <f t="shared" si="93"/>
        <v>项</v>
      </c>
    </row>
    <row r="1092" ht="34.9" customHeight="1" spans="1:9">
      <c r="A1092" s="457">
        <v>2160299</v>
      </c>
      <c r="B1092" s="458" t="s">
        <v>968</v>
      </c>
      <c r="C1092" s="240">
        <v>25</v>
      </c>
      <c r="D1092" s="595">
        <v>0</v>
      </c>
      <c r="E1092" s="595">
        <v>531</v>
      </c>
      <c r="F1092" s="353">
        <f t="shared" si="88"/>
        <v>20.24</v>
      </c>
      <c r="G1092" s="353" t="str">
        <f t="shared" si="89"/>
        <v/>
      </c>
      <c r="H1092" s="639" t="str">
        <f t="shared" si="92"/>
        <v>是</v>
      </c>
      <c r="I1092" s="642" t="str">
        <f t="shared" si="93"/>
        <v>项</v>
      </c>
    </row>
    <row r="1093" ht="34.9" customHeight="1" spans="1:9">
      <c r="A1093" s="457">
        <v>21606</v>
      </c>
      <c r="B1093" s="458" t="s">
        <v>969</v>
      </c>
      <c r="C1093" s="595">
        <f>SUM(C1094:C1098)</f>
        <v>38</v>
      </c>
      <c r="D1093" s="595">
        <f>SUM(D1094:D1098)</f>
        <v>0</v>
      </c>
      <c r="E1093" s="595">
        <f>SUM(E1094:E1098)</f>
        <v>1</v>
      </c>
      <c r="F1093" s="353">
        <f t="shared" si="88"/>
        <v>-0.974</v>
      </c>
      <c r="G1093" s="353" t="str">
        <f t="shared" si="89"/>
        <v/>
      </c>
      <c r="H1093" s="639" t="str">
        <f t="shared" si="92"/>
        <v>是</v>
      </c>
      <c r="I1093" s="642" t="str">
        <f t="shared" si="93"/>
        <v>款</v>
      </c>
    </row>
    <row r="1094" ht="34.9" hidden="1" customHeight="1" spans="1:9">
      <c r="A1094" s="457">
        <v>2160601</v>
      </c>
      <c r="B1094" s="459" t="s">
        <v>138</v>
      </c>
      <c r="C1094" s="240">
        <v>0</v>
      </c>
      <c r="D1094" s="595">
        <v>0</v>
      </c>
      <c r="E1094" s="595">
        <v>0</v>
      </c>
      <c r="F1094" s="353" t="str">
        <f t="shared" ref="F1094:F1157" si="94">IF(C1094&lt;&gt;0,E1094/C1094-1,"")</f>
        <v/>
      </c>
      <c r="G1094" s="351" t="str">
        <f t="shared" ref="G1094:G1157" si="95">IF(D1094&lt;&gt;0,E1094/D1094,"")</f>
        <v/>
      </c>
      <c r="H1094" s="639" t="str">
        <f t="shared" si="92"/>
        <v>否</v>
      </c>
      <c r="I1094" s="642" t="str">
        <f t="shared" si="93"/>
        <v>项</v>
      </c>
    </row>
    <row r="1095" ht="34.9" hidden="1" customHeight="1" spans="1:9">
      <c r="A1095" s="457">
        <v>2160602</v>
      </c>
      <c r="B1095" s="458" t="s">
        <v>139</v>
      </c>
      <c r="C1095" s="240">
        <v>0</v>
      </c>
      <c r="D1095" s="595">
        <v>0</v>
      </c>
      <c r="E1095" s="595">
        <v>0</v>
      </c>
      <c r="F1095" s="353" t="str">
        <f t="shared" si="94"/>
        <v/>
      </c>
      <c r="G1095" s="351" t="str">
        <f t="shared" si="95"/>
        <v/>
      </c>
      <c r="H1095" s="639" t="str">
        <f t="shared" si="92"/>
        <v>否</v>
      </c>
      <c r="I1095" s="642" t="str">
        <f t="shared" si="93"/>
        <v>项</v>
      </c>
    </row>
    <row r="1096" ht="34.9" hidden="1" customHeight="1" spans="1:9">
      <c r="A1096" s="457">
        <v>2160603</v>
      </c>
      <c r="B1096" s="458" t="s">
        <v>140</v>
      </c>
      <c r="C1096" s="240">
        <v>0</v>
      </c>
      <c r="D1096" s="595">
        <v>0</v>
      </c>
      <c r="E1096" s="595">
        <v>0</v>
      </c>
      <c r="F1096" s="353" t="str">
        <f t="shared" si="94"/>
        <v/>
      </c>
      <c r="G1096" s="351" t="str">
        <f t="shared" si="95"/>
        <v/>
      </c>
      <c r="H1096" s="639" t="str">
        <f t="shared" si="92"/>
        <v>否</v>
      </c>
      <c r="I1096" s="642" t="str">
        <f t="shared" si="93"/>
        <v>项</v>
      </c>
    </row>
    <row r="1097" ht="34.9" hidden="1" customHeight="1" spans="1:9">
      <c r="A1097" s="457">
        <v>2160607</v>
      </c>
      <c r="B1097" s="458" t="s">
        <v>970</v>
      </c>
      <c r="C1097" s="240">
        <v>0</v>
      </c>
      <c r="D1097" s="595">
        <v>0</v>
      </c>
      <c r="E1097" s="595">
        <v>0</v>
      </c>
      <c r="F1097" s="353" t="str">
        <f t="shared" si="94"/>
        <v/>
      </c>
      <c r="G1097" s="351" t="str">
        <f t="shared" si="95"/>
        <v/>
      </c>
      <c r="H1097" s="639" t="str">
        <f t="shared" si="92"/>
        <v>否</v>
      </c>
      <c r="I1097" s="642" t="str">
        <f t="shared" si="93"/>
        <v>项</v>
      </c>
    </row>
    <row r="1098" ht="34.9" customHeight="1" spans="1:9">
      <c r="A1098" s="457">
        <v>2160699</v>
      </c>
      <c r="B1098" s="458" t="s">
        <v>971</v>
      </c>
      <c r="C1098" s="240">
        <v>38</v>
      </c>
      <c r="D1098" s="595">
        <v>0</v>
      </c>
      <c r="E1098" s="595">
        <v>1</v>
      </c>
      <c r="F1098" s="353">
        <f t="shared" si="94"/>
        <v>-0.974</v>
      </c>
      <c r="G1098" s="353" t="str">
        <f t="shared" si="95"/>
        <v/>
      </c>
      <c r="H1098" s="639" t="str">
        <f t="shared" si="92"/>
        <v>是</v>
      </c>
      <c r="I1098" s="642" t="str">
        <f t="shared" si="93"/>
        <v>项</v>
      </c>
    </row>
    <row r="1099" ht="34.9" customHeight="1" spans="1:9">
      <c r="A1099" s="457">
        <v>21699</v>
      </c>
      <c r="B1099" s="458" t="s">
        <v>972</v>
      </c>
      <c r="C1099" s="595">
        <f>C1100+C1101</f>
        <v>0</v>
      </c>
      <c r="D1099" s="595">
        <f>D1100+D1101</f>
        <v>0</v>
      </c>
      <c r="E1099" s="595">
        <f>E1100+E1101</f>
        <v>843</v>
      </c>
      <c r="F1099" s="353" t="str">
        <f t="shared" si="94"/>
        <v/>
      </c>
      <c r="G1099" s="353" t="str">
        <f t="shared" si="95"/>
        <v/>
      </c>
      <c r="H1099" s="639" t="str">
        <f t="shared" si="92"/>
        <v>是</v>
      </c>
      <c r="I1099" s="642" t="str">
        <f t="shared" si="93"/>
        <v>款</v>
      </c>
    </row>
    <row r="1100" ht="34.9" hidden="1" customHeight="1" spans="1:9">
      <c r="A1100" s="457">
        <v>2169901</v>
      </c>
      <c r="B1100" s="458" t="s">
        <v>973</v>
      </c>
      <c r="C1100" s="240">
        <v>0</v>
      </c>
      <c r="D1100" s="595">
        <v>0</v>
      </c>
      <c r="E1100" s="595">
        <v>0</v>
      </c>
      <c r="F1100" s="353" t="str">
        <f t="shared" si="94"/>
        <v/>
      </c>
      <c r="G1100" s="351" t="str">
        <f t="shared" si="95"/>
        <v/>
      </c>
      <c r="H1100" s="639" t="str">
        <f t="shared" si="92"/>
        <v>否</v>
      </c>
      <c r="I1100" s="642" t="str">
        <f t="shared" si="93"/>
        <v>项</v>
      </c>
    </row>
    <row r="1101" ht="34.9" customHeight="1" spans="1:9">
      <c r="A1101" s="457">
        <v>2169999</v>
      </c>
      <c r="B1101" s="458" t="s">
        <v>974</v>
      </c>
      <c r="C1101" s="240">
        <v>0</v>
      </c>
      <c r="D1101" s="595">
        <v>0</v>
      </c>
      <c r="E1101" s="595">
        <v>843</v>
      </c>
      <c r="F1101" s="353" t="str">
        <f t="shared" si="94"/>
        <v/>
      </c>
      <c r="G1101" s="353" t="str">
        <f t="shared" si="95"/>
        <v/>
      </c>
      <c r="H1101" s="639" t="str">
        <f t="shared" si="92"/>
        <v>是</v>
      </c>
      <c r="I1101" s="642" t="str">
        <f t="shared" si="93"/>
        <v>项</v>
      </c>
    </row>
    <row r="1102" ht="34.9" customHeight="1" spans="1:9">
      <c r="A1102" s="637">
        <v>217</v>
      </c>
      <c r="B1102" s="644" t="s">
        <v>107</v>
      </c>
      <c r="C1102" s="591">
        <f>SUM(C1103,C1110,C1120,C1126,C1129)</f>
        <v>12</v>
      </c>
      <c r="D1102" s="591">
        <f>SUM(D1103,D1110,D1120,D1126,D1129)</f>
        <v>12</v>
      </c>
      <c r="E1102" s="591">
        <f>SUM(E1103,E1110,E1120,E1126,E1129)</f>
        <v>0</v>
      </c>
      <c r="F1102" s="351">
        <f t="shared" si="94"/>
        <v>-1</v>
      </c>
      <c r="G1102" s="351">
        <f t="shared" si="95"/>
        <v>0</v>
      </c>
      <c r="H1102" s="639" t="str">
        <f t="shared" si="92"/>
        <v>是</v>
      </c>
      <c r="I1102" s="642" t="str">
        <f t="shared" si="93"/>
        <v>类</v>
      </c>
    </row>
    <row r="1103" ht="34.9" hidden="1" customHeight="1" spans="1:9">
      <c r="A1103" s="457">
        <v>21701</v>
      </c>
      <c r="B1103" s="458" t="s">
        <v>975</v>
      </c>
      <c r="C1103" s="595">
        <f>SUM(C1104:C1109)</f>
        <v>0</v>
      </c>
      <c r="D1103" s="595">
        <f>SUM(D1104:D1109)</f>
        <v>0</v>
      </c>
      <c r="E1103" s="595">
        <f>SUM(E1104:E1109)</f>
        <v>0</v>
      </c>
      <c r="F1103" s="353" t="str">
        <f t="shared" si="94"/>
        <v/>
      </c>
      <c r="G1103" s="351" t="str">
        <f t="shared" si="95"/>
        <v/>
      </c>
      <c r="H1103" s="639" t="str">
        <f t="shared" si="92"/>
        <v>否</v>
      </c>
      <c r="I1103" s="642" t="str">
        <f t="shared" si="93"/>
        <v>款</v>
      </c>
    </row>
    <row r="1104" ht="34.9" hidden="1" customHeight="1" spans="1:9">
      <c r="A1104" s="457">
        <v>2170101</v>
      </c>
      <c r="B1104" s="655" t="s">
        <v>138</v>
      </c>
      <c r="C1104" s="240">
        <v>0</v>
      </c>
      <c r="D1104" s="595">
        <v>0</v>
      </c>
      <c r="E1104" s="595">
        <v>0</v>
      </c>
      <c r="F1104" s="353" t="str">
        <f t="shared" si="94"/>
        <v/>
      </c>
      <c r="G1104" s="351" t="str">
        <f t="shared" si="95"/>
        <v/>
      </c>
      <c r="H1104" s="639" t="str">
        <f t="shared" si="92"/>
        <v>否</v>
      </c>
      <c r="I1104" s="642" t="str">
        <f t="shared" si="93"/>
        <v>项</v>
      </c>
    </row>
    <row r="1105" ht="34.9" hidden="1" customHeight="1" spans="1:9">
      <c r="A1105" s="457">
        <v>2170102</v>
      </c>
      <c r="B1105" s="458" t="s">
        <v>139</v>
      </c>
      <c r="C1105" s="240">
        <v>0</v>
      </c>
      <c r="D1105" s="595">
        <v>0</v>
      </c>
      <c r="E1105" s="595">
        <v>0</v>
      </c>
      <c r="F1105" s="353" t="str">
        <f t="shared" si="94"/>
        <v/>
      </c>
      <c r="G1105" s="351" t="str">
        <f t="shared" si="95"/>
        <v/>
      </c>
      <c r="H1105" s="639" t="str">
        <f t="shared" si="92"/>
        <v>否</v>
      </c>
      <c r="I1105" s="642" t="str">
        <f t="shared" si="93"/>
        <v>项</v>
      </c>
    </row>
    <row r="1106" ht="34.9" hidden="1" customHeight="1" spans="1:9">
      <c r="A1106" s="457">
        <v>2170103</v>
      </c>
      <c r="B1106" s="458" t="s">
        <v>140</v>
      </c>
      <c r="C1106" s="240">
        <v>0</v>
      </c>
      <c r="D1106" s="595">
        <v>0</v>
      </c>
      <c r="E1106" s="595">
        <v>0</v>
      </c>
      <c r="F1106" s="353" t="str">
        <f t="shared" si="94"/>
        <v/>
      </c>
      <c r="G1106" s="351" t="str">
        <f t="shared" si="95"/>
        <v/>
      </c>
      <c r="H1106" s="639" t="str">
        <f t="shared" si="92"/>
        <v>否</v>
      </c>
      <c r="I1106" s="642" t="str">
        <f t="shared" si="93"/>
        <v>项</v>
      </c>
    </row>
    <row r="1107" ht="34.9" hidden="1" customHeight="1" spans="1:9">
      <c r="A1107" s="457">
        <v>2170104</v>
      </c>
      <c r="B1107" s="458" t="s">
        <v>976</v>
      </c>
      <c r="C1107" s="240">
        <v>0</v>
      </c>
      <c r="D1107" s="595">
        <v>0</v>
      </c>
      <c r="E1107" s="595">
        <v>0</v>
      </c>
      <c r="F1107" s="353" t="str">
        <f t="shared" si="94"/>
        <v/>
      </c>
      <c r="G1107" s="351" t="str">
        <f t="shared" si="95"/>
        <v/>
      </c>
      <c r="H1107" s="639" t="str">
        <f t="shared" si="92"/>
        <v>否</v>
      </c>
      <c r="I1107" s="642" t="str">
        <f t="shared" si="93"/>
        <v>项</v>
      </c>
    </row>
    <row r="1108" ht="34.9" hidden="1" customHeight="1" spans="1:9">
      <c r="A1108" s="457">
        <v>2170150</v>
      </c>
      <c r="B1108" s="458" t="s">
        <v>147</v>
      </c>
      <c r="C1108" s="240">
        <v>0</v>
      </c>
      <c r="D1108" s="595">
        <v>0</v>
      </c>
      <c r="E1108" s="595">
        <v>0</v>
      </c>
      <c r="F1108" s="353" t="str">
        <f t="shared" si="94"/>
        <v/>
      </c>
      <c r="G1108" s="351" t="str">
        <f t="shared" si="95"/>
        <v/>
      </c>
      <c r="H1108" s="639" t="str">
        <f t="shared" si="92"/>
        <v>否</v>
      </c>
      <c r="I1108" s="642" t="str">
        <f t="shared" si="93"/>
        <v>项</v>
      </c>
    </row>
    <row r="1109" ht="34.9" hidden="1" customHeight="1" spans="1:9">
      <c r="A1109" s="457">
        <v>2170199</v>
      </c>
      <c r="B1109" s="458" t="s">
        <v>977</v>
      </c>
      <c r="C1109" s="240">
        <v>0</v>
      </c>
      <c r="D1109" s="595">
        <v>0</v>
      </c>
      <c r="E1109" s="595">
        <v>0</v>
      </c>
      <c r="F1109" s="353" t="str">
        <f t="shared" si="94"/>
        <v/>
      </c>
      <c r="G1109" s="351" t="str">
        <f t="shared" si="95"/>
        <v/>
      </c>
      <c r="H1109" s="639" t="str">
        <f t="shared" si="92"/>
        <v>否</v>
      </c>
      <c r="I1109" s="642" t="str">
        <f t="shared" si="93"/>
        <v>项</v>
      </c>
    </row>
    <row r="1110" ht="34.9" hidden="1" customHeight="1" spans="1:9">
      <c r="A1110" s="457">
        <v>21702</v>
      </c>
      <c r="B1110" s="458" t="s">
        <v>978</v>
      </c>
      <c r="C1110" s="595">
        <f>SUM(C1111:C1119)</f>
        <v>0</v>
      </c>
      <c r="D1110" s="595">
        <f>SUM(D1111:D1119)</f>
        <v>0</v>
      </c>
      <c r="E1110" s="595">
        <f>SUM(E1111:E1119)</f>
        <v>0</v>
      </c>
      <c r="F1110" s="353" t="str">
        <f t="shared" si="94"/>
        <v/>
      </c>
      <c r="G1110" s="351" t="str">
        <f t="shared" si="95"/>
        <v/>
      </c>
      <c r="H1110" s="639" t="str">
        <f t="shared" si="92"/>
        <v>否</v>
      </c>
      <c r="I1110" s="642" t="str">
        <f t="shared" si="93"/>
        <v>款</v>
      </c>
    </row>
    <row r="1111" ht="34.9" hidden="1" customHeight="1" spans="1:9">
      <c r="A1111" s="457">
        <v>2170201</v>
      </c>
      <c r="B1111" s="458" t="s">
        <v>979</v>
      </c>
      <c r="C1111" s="240">
        <v>0</v>
      </c>
      <c r="D1111" s="595">
        <v>0</v>
      </c>
      <c r="E1111" s="595">
        <v>0</v>
      </c>
      <c r="F1111" s="353" t="str">
        <f t="shared" si="94"/>
        <v/>
      </c>
      <c r="G1111" s="351" t="str">
        <f t="shared" si="95"/>
        <v/>
      </c>
      <c r="H1111" s="639" t="str">
        <f t="shared" si="92"/>
        <v>否</v>
      </c>
      <c r="I1111" s="642" t="str">
        <f t="shared" si="93"/>
        <v>项</v>
      </c>
    </row>
    <row r="1112" ht="34.9" hidden="1" customHeight="1" spans="1:9">
      <c r="A1112" s="457">
        <v>2170202</v>
      </c>
      <c r="B1112" s="458" t="s">
        <v>980</v>
      </c>
      <c r="C1112" s="240">
        <v>0</v>
      </c>
      <c r="D1112" s="595">
        <v>0</v>
      </c>
      <c r="E1112" s="595">
        <v>0</v>
      </c>
      <c r="F1112" s="353" t="str">
        <f t="shared" si="94"/>
        <v/>
      </c>
      <c r="G1112" s="351" t="str">
        <f t="shared" si="95"/>
        <v/>
      </c>
      <c r="H1112" s="639" t="str">
        <f t="shared" si="92"/>
        <v>否</v>
      </c>
      <c r="I1112" s="642" t="str">
        <f t="shared" si="93"/>
        <v>项</v>
      </c>
    </row>
    <row r="1113" ht="34.9" hidden="1" customHeight="1" spans="1:9">
      <c r="A1113" s="457">
        <v>2170203</v>
      </c>
      <c r="B1113" s="458" t="s">
        <v>981</v>
      </c>
      <c r="C1113" s="240">
        <v>0</v>
      </c>
      <c r="D1113" s="595">
        <v>0</v>
      </c>
      <c r="E1113" s="595">
        <v>0</v>
      </c>
      <c r="F1113" s="353" t="str">
        <f t="shared" si="94"/>
        <v/>
      </c>
      <c r="G1113" s="351" t="str">
        <f t="shared" si="95"/>
        <v/>
      </c>
      <c r="H1113" s="639" t="str">
        <f t="shared" si="92"/>
        <v>否</v>
      </c>
      <c r="I1113" s="642" t="str">
        <f t="shared" si="93"/>
        <v>项</v>
      </c>
    </row>
    <row r="1114" ht="34.9" hidden="1" customHeight="1" spans="1:9">
      <c r="A1114" s="457">
        <v>2170204</v>
      </c>
      <c r="B1114" s="458" t="s">
        <v>982</v>
      </c>
      <c r="C1114" s="240">
        <v>0</v>
      </c>
      <c r="D1114" s="595">
        <v>0</v>
      </c>
      <c r="E1114" s="595">
        <v>0</v>
      </c>
      <c r="F1114" s="353" t="str">
        <f t="shared" si="94"/>
        <v/>
      </c>
      <c r="G1114" s="351" t="str">
        <f t="shared" si="95"/>
        <v/>
      </c>
      <c r="H1114" s="639" t="str">
        <f t="shared" si="92"/>
        <v>否</v>
      </c>
      <c r="I1114" s="642" t="str">
        <f t="shared" si="93"/>
        <v>项</v>
      </c>
    </row>
    <row r="1115" ht="34.9" hidden="1" customHeight="1" spans="1:9">
      <c r="A1115" s="457">
        <v>2170205</v>
      </c>
      <c r="B1115" s="458" t="s">
        <v>983</v>
      </c>
      <c r="C1115" s="240">
        <v>0</v>
      </c>
      <c r="D1115" s="595">
        <v>0</v>
      </c>
      <c r="E1115" s="595">
        <v>0</v>
      </c>
      <c r="F1115" s="353" t="str">
        <f t="shared" si="94"/>
        <v/>
      </c>
      <c r="G1115" s="351" t="str">
        <f t="shared" si="95"/>
        <v/>
      </c>
      <c r="H1115" s="639" t="str">
        <f t="shared" si="92"/>
        <v>否</v>
      </c>
      <c r="I1115" s="642" t="str">
        <f t="shared" si="93"/>
        <v>项</v>
      </c>
    </row>
    <row r="1116" ht="34.9" hidden="1" customHeight="1" spans="1:9">
      <c r="A1116" s="457">
        <v>2170206</v>
      </c>
      <c r="B1116" s="458" t="s">
        <v>984</v>
      </c>
      <c r="C1116" s="240">
        <v>0</v>
      </c>
      <c r="D1116" s="595">
        <v>0</v>
      </c>
      <c r="E1116" s="595">
        <v>0</v>
      </c>
      <c r="F1116" s="353" t="str">
        <f t="shared" si="94"/>
        <v/>
      </c>
      <c r="G1116" s="351" t="str">
        <f t="shared" si="95"/>
        <v/>
      </c>
      <c r="H1116" s="639" t="str">
        <f t="shared" si="92"/>
        <v>否</v>
      </c>
      <c r="I1116" s="642" t="str">
        <f t="shared" si="93"/>
        <v>项</v>
      </c>
    </row>
    <row r="1117" ht="34.9" hidden="1" customHeight="1" spans="1:9">
      <c r="A1117" s="457">
        <v>2170207</v>
      </c>
      <c r="B1117" s="458" t="s">
        <v>985</v>
      </c>
      <c r="C1117" s="240">
        <v>0</v>
      </c>
      <c r="D1117" s="595">
        <v>0</v>
      </c>
      <c r="E1117" s="595">
        <v>0</v>
      </c>
      <c r="F1117" s="353" t="str">
        <f t="shared" si="94"/>
        <v/>
      </c>
      <c r="G1117" s="351" t="str">
        <f t="shared" si="95"/>
        <v/>
      </c>
      <c r="H1117" s="639" t="str">
        <f t="shared" si="92"/>
        <v>否</v>
      </c>
      <c r="I1117" s="642" t="str">
        <f t="shared" si="93"/>
        <v>项</v>
      </c>
    </row>
    <row r="1118" ht="34.9" hidden="1" customHeight="1" spans="1:9">
      <c r="A1118" s="457">
        <v>2170208</v>
      </c>
      <c r="B1118" s="458" t="s">
        <v>986</v>
      </c>
      <c r="C1118" s="240">
        <v>0</v>
      </c>
      <c r="D1118" s="595">
        <v>0</v>
      </c>
      <c r="E1118" s="595">
        <v>0</v>
      </c>
      <c r="F1118" s="353" t="str">
        <f t="shared" si="94"/>
        <v/>
      </c>
      <c r="G1118" s="351" t="str">
        <f t="shared" si="95"/>
        <v/>
      </c>
      <c r="H1118" s="639" t="str">
        <f t="shared" si="92"/>
        <v>否</v>
      </c>
      <c r="I1118" s="642" t="str">
        <f t="shared" si="93"/>
        <v>项</v>
      </c>
    </row>
    <row r="1119" ht="34.9" hidden="1" customHeight="1" spans="1:9">
      <c r="A1119" s="457">
        <v>2170299</v>
      </c>
      <c r="B1119" s="458" t="s">
        <v>987</v>
      </c>
      <c r="C1119" s="240">
        <v>0</v>
      </c>
      <c r="D1119" s="595">
        <v>0</v>
      </c>
      <c r="E1119" s="595">
        <v>0</v>
      </c>
      <c r="F1119" s="353" t="str">
        <f t="shared" si="94"/>
        <v/>
      </c>
      <c r="G1119" s="351" t="str">
        <f t="shared" si="95"/>
        <v/>
      </c>
      <c r="H1119" s="639" t="str">
        <f t="shared" si="92"/>
        <v>否</v>
      </c>
      <c r="I1119" s="642" t="str">
        <f t="shared" si="93"/>
        <v>项</v>
      </c>
    </row>
    <row r="1120" ht="34.9" hidden="1" customHeight="1" spans="1:9">
      <c r="A1120" s="457">
        <v>21703</v>
      </c>
      <c r="B1120" s="458" t="s">
        <v>988</v>
      </c>
      <c r="C1120" s="595">
        <f>SUM(C1121:C1125)</f>
        <v>0</v>
      </c>
      <c r="D1120" s="595">
        <f>SUM(D1121:D1125)</f>
        <v>0</v>
      </c>
      <c r="E1120" s="595">
        <f>SUM(E1121:E1125)</f>
        <v>0</v>
      </c>
      <c r="F1120" s="353" t="str">
        <f t="shared" si="94"/>
        <v/>
      </c>
      <c r="G1120" s="351" t="str">
        <f t="shared" si="95"/>
        <v/>
      </c>
      <c r="H1120" s="639" t="str">
        <f t="shared" si="92"/>
        <v>否</v>
      </c>
      <c r="I1120" s="642" t="str">
        <f t="shared" si="93"/>
        <v>款</v>
      </c>
    </row>
    <row r="1121" ht="34.9" hidden="1" customHeight="1" spans="1:9">
      <c r="A1121" s="457">
        <v>2170301</v>
      </c>
      <c r="B1121" s="458" t="s">
        <v>989</v>
      </c>
      <c r="C1121" s="240">
        <v>0</v>
      </c>
      <c r="D1121" s="595">
        <v>0</v>
      </c>
      <c r="E1121" s="595">
        <v>0</v>
      </c>
      <c r="F1121" s="353" t="str">
        <f t="shared" si="94"/>
        <v/>
      </c>
      <c r="G1121" s="351" t="str">
        <f t="shared" si="95"/>
        <v/>
      </c>
      <c r="H1121" s="639" t="str">
        <f t="shared" si="92"/>
        <v>否</v>
      </c>
      <c r="I1121" s="642" t="str">
        <f t="shared" si="93"/>
        <v>项</v>
      </c>
    </row>
    <row r="1122" s="488" customFormat="1" ht="34.9" hidden="1" customHeight="1" spans="1:9">
      <c r="A1122" s="457">
        <v>2170302</v>
      </c>
      <c r="B1122" s="458" t="s">
        <v>990</v>
      </c>
      <c r="C1122" s="240">
        <v>0</v>
      </c>
      <c r="D1122" s="595">
        <v>0</v>
      </c>
      <c r="E1122" s="595">
        <v>0</v>
      </c>
      <c r="F1122" s="353" t="str">
        <f t="shared" si="94"/>
        <v/>
      </c>
      <c r="G1122" s="351" t="str">
        <f t="shared" si="95"/>
        <v/>
      </c>
      <c r="H1122" s="639" t="str">
        <f t="shared" si="92"/>
        <v>否</v>
      </c>
      <c r="I1122" s="642" t="str">
        <f t="shared" si="93"/>
        <v>项</v>
      </c>
    </row>
    <row r="1123" s="488" customFormat="1" ht="34.9" hidden="1" customHeight="1" spans="1:9">
      <c r="A1123" s="457">
        <v>2170303</v>
      </c>
      <c r="B1123" s="459" t="s">
        <v>991</v>
      </c>
      <c r="C1123" s="240">
        <v>0</v>
      </c>
      <c r="D1123" s="595">
        <v>0</v>
      </c>
      <c r="E1123" s="595">
        <v>0</v>
      </c>
      <c r="F1123" s="353" t="str">
        <f t="shared" si="94"/>
        <v/>
      </c>
      <c r="G1123" s="351" t="str">
        <f t="shared" si="95"/>
        <v/>
      </c>
      <c r="H1123" s="639" t="str">
        <f t="shared" si="92"/>
        <v>否</v>
      </c>
      <c r="I1123" s="642" t="str">
        <f t="shared" si="93"/>
        <v>项</v>
      </c>
    </row>
    <row r="1124" ht="34.9" hidden="1" customHeight="1" spans="1:9">
      <c r="A1124" s="457">
        <v>2170304</v>
      </c>
      <c r="B1124" s="459" t="s">
        <v>992</v>
      </c>
      <c r="C1124" s="240">
        <v>0</v>
      </c>
      <c r="D1124" s="595">
        <v>0</v>
      </c>
      <c r="E1124" s="595">
        <v>0</v>
      </c>
      <c r="F1124" s="353" t="str">
        <f t="shared" si="94"/>
        <v/>
      </c>
      <c r="G1124" s="351" t="str">
        <f t="shared" si="95"/>
        <v/>
      </c>
      <c r="H1124" s="639" t="str">
        <f t="shared" si="92"/>
        <v>否</v>
      </c>
      <c r="I1124" s="642" t="str">
        <f t="shared" si="93"/>
        <v>项</v>
      </c>
    </row>
    <row r="1125" ht="34.9" hidden="1" customHeight="1" spans="1:9">
      <c r="A1125" s="457">
        <v>2170399</v>
      </c>
      <c r="B1125" s="458" t="s">
        <v>993</v>
      </c>
      <c r="C1125" s="240">
        <v>0</v>
      </c>
      <c r="D1125" s="595">
        <v>0</v>
      </c>
      <c r="E1125" s="595">
        <v>0</v>
      </c>
      <c r="F1125" s="353" t="str">
        <f t="shared" si="94"/>
        <v/>
      </c>
      <c r="G1125" s="351" t="str">
        <f t="shared" si="95"/>
        <v/>
      </c>
      <c r="H1125" s="639" t="str">
        <f t="shared" si="92"/>
        <v>否</v>
      </c>
      <c r="I1125" s="642" t="str">
        <f t="shared" si="93"/>
        <v>项</v>
      </c>
    </row>
    <row r="1126" s="488" customFormat="1" ht="34.9" hidden="1" customHeight="1" spans="1:9">
      <c r="A1126" s="457">
        <v>21704</v>
      </c>
      <c r="B1126" s="458" t="s">
        <v>994</v>
      </c>
      <c r="C1126" s="595">
        <f>C1127+C1128</f>
        <v>0</v>
      </c>
      <c r="D1126" s="595">
        <f>D1127+D1128</f>
        <v>0</v>
      </c>
      <c r="E1126" s="595">
        <f>E1127+E1128</f>
        <v>0</v>
      </c>
      <c r="F1126" s="353" t="str">
        <f t="shared" si="94"/>
        <v/>
      </c>
      <c r="G1126" s="351" t="str">
        <f t="shared" si="95"/>
        <v/>
      </c>
      <c r="H1126" s="639" t="str">
        <f t="shared" si="92"/>
        <v>否</v>
      </c>
      <c r="I1126" s="642" t="str">
        <f t="shared" si="93"/>
        <v>款</v>
      </c>
    </row>
    <row r="1127" s="488" customFormat="1" ht="34.9" hidden="1" customHeight="1" spans="1:9">
      <c r="A1127" s="457">
        <v>2170401</v>
      </c>
      <c r="B1127" s="458" t="s">
        <v>995</v>
      </c>
      <c r="C1127" s="240">
        <v>0</v>
      </c>
      <c r="D1127" s="595"/>
      <c r="E1127" s="595">
        <v>0</v>
      </c>
      <c r="F1127" s="353" t="str">
        <f t="shared" si="94"/>
        <v/>
      </c>
      <c r="G1127" s="351" t="str">
        <f t="shared" si="95"/>
        <v/>
      </c>
      <c r="H1127" s="639" t="str">
        <f t="shared" si="92"/>
        <v>否</v>
      </c>
      <c r="I1127" s="642" t="str">
        <f t="shared" si="93"/>
        <v>项</v>
      </c>
    </row>
    <row r="1128" ht="34.9" hidden="1" customHeight="1" spans="1:9">
      <c r="A1128" s="457">
        <v>2170499</v>
      </c>
      <c r="B1128" s="458" t="s">
        <v>996</v>
      </c>
      <c r="C1128" s="240">
        <v>0</v>
      </c>
      <c r="D1128" s="595"/>
      <c r="E1128" s="595">
        <v>0</v>
      </c>
      <c r="F1128" s="353" t="str">
        <f t="shared" si="94"/>
        <v/>
      </c>
      <c r="G1128" s="351" t="str">
        <f t="shared" si="95"/>
        <v/>
      </c>
      <c r="H1128" s="639" t="str">
        <f t="shared" si="92"/>
        <v>否</v>
      </c>
      <c r="I1128" s="642" t="str">
        <f t="shared" si="93"/>
        <v>项</v>
      </c>
    </row>
    <row r="1129" s="488" customFormat="1" ht="34.9" customHeight="1" spans="1:9">
      <c r="A1129" s="457">
        <v>21799</v>
      </c>
      <c r="B1129" s="458" t="s">
        <v>997</v>
      </c>
      <c r="C1129" s="595">
        <f>C1130+C1131</f>
        <v>12</v>
      </c>
      <c r="D1129" s="595">
        <f>D1130+D1131</f>
        <v>12</v>
      </c>
      <c r="E1129" s="595">
        <f>E1130+E1131</f>
        <v>0</v>
      </c>
      <c r="F1129" s="353">
        <f t="shared" si="94"/>
        <v>-1</v>
      </c>
      <c r="G1129" s="353">
        <f t="shared" si="95"/>
        <v>0</v>
      </c>
      <c r="H1129" s="639" t="str">
        <f t="shared" si="92"/>
        <v>是</v>
      </c>
      <c r="I1129" s="642" t="str">
        <f t="shared" si="93"/>
        <v>款</v>
      </c>
    </row>
    <row r="1130" ht="34.9" customHeight="1" spans="1:9">
      <c r="A1130" s="647">
        <v>2179902</v>
      </c>
      <c r="B1130" s="458" t="s">
        <v>998</v>
      </c>
      <c r="C1130" s="240">
        <v>12</v>
      </c>
      <c r="D1130" s="595">
        <v>0</v>
      </c>
      <c r="E1130" s="595">
        <v>0</v>
      </c>
      <c r="F1130" s="353">
        <f t="shared" si="94"/>
        <v>-1</v>
      </c>
      <c r="G1130" s="353" t="str">
        <f t="shared" si="95"/>
        <v/>
      </c>
      <c r="H1130" s="639" t="str">
        <f t="shared" si="92"/>
        <v>是</v>
      </c>
      <c r="I1130" s="642" t="str">
        <f t="shared" si="93"/>
        <v>项</v>
      </c>
    </row>
    <row r="1131" ht="34.9" customHeight="1" spans="1:9">
      <c r="A1131" s="647">
        <v>2179999</v>
      </c>
      <c r="B1131" s="458" t="s">
        <v>999</v>
      </c>
      <c r="C1131" s="240">
        <v>0</v>
      </c>
      <c r="D1131" s="595">
        <v>12</v>
      </c>
      <c r="E1131" s="595">
        <v>0</v>
      </c>
      <c r="F1131" s="353" t="str">
        <f t="shared" si="94"/>
        <v/>
      </c>
      <c r="G1131" s="353">
        <f t="shared" si="95"/>
        <v>0</v>
      </c>
      <c r="H1131" s="639" t="str">
        <f t="shared" si="92"/>
        <v>是</v>
      </c>
      <c r="I1131" s="642" t="str">
        <f t="shared" si="93"/>
        <v>项</v>
      </c>
    </row>
    <row r="1132" ht="34.9" customHeight="1" spans="1:9">
      <c r="A1132" s="637">
        <v>219</v>
      </c>
      <c r="B1132" s="644" t="s">
        <v>109</v>
      </c>
      <c r="C1132" s="591">
        <f>SUM(C1133,C1134,C1135,C1136,C1137,C1138,C1140,C1141,)</f>
        <v>0</v>
      </c>
      <c r="D1132" s="591">
        <f>SUM(D1133,D1134,D1135,D1136,D1137,D1138,D1140,D1141,)</f>
        <v>0</v>
      </c>
      <c r="E1132" s="591">
        <f>SUM(E1133,E1134,E1135,E1136,E1137,E1138,E1140,E1141,)</f>
        <v>0</v>
      </c>
      <c r="F1132" s="351" t="str">
        <f t="shared" si="94"/>
        <v/>
      </c>
      <c r="G1132" s="351" t="str">
        <f t="shared" si="95"/>
        <v/>
      </c>
      <c r="H1132" s="639" t="str">
        <f t="shared" si="92"/>
        <v>是</v>
      </c>
      <c r="I1132" s="642" t="str">
        <f t="shared" si="93"/>
        <v>类</v>
      </c>
    </row>
    <row r="1133" s="488" customFormat="1" ht="34.9" hidden="1" customHeight="1" spans="1:9">
      <c r="A1133" s="457">
        <v>21901</v>
      </c>
      <c r="B1133" s="458" t="s">
        <v>1000</v>
      </c>
      <c r="C1133" s="595"/>
      <c r="D1133" s="595"/>
      <c r="E1133" s="595"/>
      <c r="F1133" s="353" t="str">
        <f t="shared" si="94"/>
        <v/>
      </c>
      <c r="G1133" s="351" t="str">
        <f t="shared" si="95"/>
        <v/>
      </c>
      <c r="H1133" s="639" t="str">
        <f t="shared" si="92"/>
        <v>否</v>
      </c>
      <c r="I1133" s="642" t="str">
        <f t="shared" si="93"/>
        <v>款</v>
      </c>
    </row>
    <row r="1134" s="488" customFormat="1" ht="34.9" hidden="1" customHeight="1" spans="1:9">
      <c r="A1134" s="457">
        <v>21902</v>
      </c>
      <c r="B1134" s="458" t="s">
        <v>1001</v>
      </c>
      <c r="C1134" s="595"/>
      <c r="D1134" s="595"/>
      <c r="E1134" s="595"/>
      <c r="F1134" s="353" t="str">
        <f t="shared" si="94"/>
        <v/>
      </c>
      <c r="G1134" s="351" t="str">
        <f t="shared" si="95"/>
        <v/>
      </c>
      <c r="H1134" s="639" t="str">
        <f t="shared" si="92"/>
        <v>否</v>
      </c>
      <c r="I1134" s="642" t="str">
        <f t="shared" si="93"/>
        <v>款</v>
      </c>
    </row>
    <row r="1135" s="488" customFormat="1" ht="34.9" hidden="1" customHeight="1" spans="1:9">
      <c r="A1135" s="457">
        <v>21903</v>
      </c>
      <c r="B1135" s="458" t="s">
        <v>1002</v>
      </c>
      <c r="C1135" s="595"/>
      <c r="D1135" s="595"/>
      <c r="E1135" s="595"/>
      <c r="F1135" s="353" t="str">
        <f t="shared" si="94"/>
        <v/>
      </c>
      <c r="G1135" s="351" t="str">
        <f t="shared" si="95"/>
        <v/>
      </c>
      <c r="H1135" s="639" t="str">
        <f t="shared" si="92"/>
        <v>否</v>
      </c>
      <c r="I1135" s="642" t="str">
        <f t="shared" si="93"/>
        <v>款</v>
      </c>
    </row>
    <row r="1136" s="488" customFormat="1" ht="34.9" hidden="1" customHeight="1" spans="1:9">
      <c r="A1136" s="457">
        <v>21904</v>
      </c>
      <c r="B1136" s="458" t="s">
        <v>1003</v>
      </c>
      <c r="C1136" s="595"/>
      <c r="D1136" s="595"/>
      <c r="E1136" s="595"/>
      <c r="F1136" s="353" t="str">
        <f t="shared" si="94"/>
        <v/>
      </c>
      <c r="G1136" s="351" t="str">
        <f t="shared" si="95"/>
        <v/>
      </c>
      <c r="H1136" s="639" t="str">
        <f t="shared" si="92"/>
        <v>否</v>
      </c>
      <c r="I1136" s="642" t="str">
        <f t="shared" si="93"/>
        <v>款</v>
      </c>
    </row>
    <row r="1137" s="488" customFormat="1" ht="34.9" hidden="1" customHeight="1" spans="1:9">
      <c r="A1137" s="457">
        <v>21905</v>
      </c>
      <c r="B1137" s="458" t="s">
        <v>1004</v>
      </c>
      <c r="C1137" s="595"/>
      <c r="D1137" s="595"/>
      <c r="E1137" s="595"/>
      <c r="F1137" s="353" t="str">
        <f t="shared" si="94"/>
        <v/>
      </c>
      <c r="G1137" s="351" t="str">
        <f t="shared" si="95"/>
        <v/>
      </c>
      <c r="H1137" s="639" t="str">
        <f t="shared" si="92"/>
        <v>否</v>
      </c>
      <c r="I1137" s="642" t="str">
        <f t="shared" si="93"/>
        <v>款</v>
      </c>
    </row>
    <row r="1138" s="488" customFormat="1" ht="34.9" hidden="1" customHeight="1" spans="1:9">
      <c r="A1138" s="457">
        <v>21906</v>
      </c>
      <c r="B1138" s="458" t="s">
        <v>1005</v>
      </c>
      <c r="C1138" s="595"/>
      <c r="D1138" s="595"/>
      <c r="E1138" s="595"/>
      <c r="F1138" s="353" t="str">
        <f t="shared" si="94"/>
        <v/>
      </c>
      <c r="G1138" s="351" t="str">
        <f t="shared" si="95"/>
        <v/>
      </c>
      <c r="H1138" s="639" t="str">
        <f t="shared" si="92"/>
        <v>否</v>
      </c>
      <c r="I1138" s="642" t="str">
        <f t="shared" si="93"/>
        <v>款</v>
      </c>
    </row>
    <row r="1139" s="488" customFormat="1" ht="34.9" hidden="1" customHeight="1" spans="1:9">
      <c r="A1139" s="457">
        <v>21907</v>
      </c>
      <c r="B1139" s="459" t="s">
        <v>1006</v>
      </c>
      <c r="C1139" s="595"/>
      <c r="D1139" s="595"/>
      <c r="E1139" s="595"/>
      <c r="F1139" s="353" t="str">
        <f t="shared" si="94"/>
        <v/>
      </c>
      <c r="G1139" s="351" t="str">
        <f t="shared" si="95"/>
        <v/>
      </c>
      <c r="H1139" s="639" t="str">
        <f t="shared" si="92"/>
        <v>否</v>
      </c>
      <c r="I1139" s="642" t="str">
        <f t="shared" si="93"/>
        <v>款</v>
      </c>
    </row>
    <row r="1140" s="488" customFormat="1" ht="34.9" hidden="1" customHeight="1" spans="1:9">
      <c r="A1140" s="457">
        <v>21908</v>
      </c>
      <c r="B1140" s="458" t="s">
        <v>1007</v>
      </c>
      <c r="C1140" s="595"/>
      <c r="D1140" s="595"/>
      <c r="E1140" s="595"/>
      <c r="F1140" s="353" t="str">
        <f t="shared" si="94"/>
        <v/>
      </c>
      <c r="G1140" s="351" t="str">
        <f t="shared" si="95"/>
        <v/>
      </c>
      <c r="H1140" s="639" t="str">
        <f t="shared" si="92"/>
        <v>否</v>
      </c>
      <c r="I1140" s="642" t="str">
        <f t="shared" si="93"/>
        <v>款</v>
      </c>
    </row>
    <row r="1141" ht="34.9" hidden="1" customHeight="1" spans="1:9">
      <c r="A1141" s="457">
        <v>21999</v>
      </c>
      <c r="B1141" s="458" t="s">
        <v>1008</v>
      </c>
      <c r="C1141" s="595"/>
      <c r="D1141" s="595"/>
      <c r="E1141" s="595"/>
      <c r="F1141" s="353" t="str">
        <f t="shared" si="94"/>
        <v/>
      </c>
      <c r="G1141" s="351" t="str">
        <f t="shared" si="95"/>
        <v/>
      </c>
      <c r="H1141" s="639" t="str">
        <f t="shared" si="92"/>
        <v>否</v>
      </c>
      <c r="I1141" s="642" t="str">
        <f t="shared" si="93"/>
        <v>款</v>
      </c>
    </row>
    <row r="1142" ht="34.9" customHeight="1" spans="1:9">
      <c r="A1142" s="637">
        <v>220</v>
      </c>
      <c r="B1142" s="644" t="s">
        <v>111</v>
      </c>
      <c r="C1142" s="591">
        <f>SUM(C1143,C1170,C1185)</f>
        <v>1008</v>
      </c>
      <c r="D1142" s="591">
        <f>SUM(D1143,D1170,D1185)</f>
        <v>1073</v>
      </c>
      <c r="E1142" s="591">
        <f>SUM(E1143,E1170,E1185)</f>
        <v>984</v>
      </c>
      <c r="F1142" s="351">
        <f t="shared" si="94"/>
        <v>-0.024</v>
      </c>
      <c r="G1142" s="351">
        <f t="shared" si="95"/>
        <v>0.917</v>
      </c>
      <c r="H1142" s="639" t="str">
        <f t="shared" si="92"/>
        <v>是</v>
      </c>
      <c r="I1142" s="642" t="str">
        <f t="shared" si="93"/>
        <v>类</v>
      </c>
    </row>
    <row r="1143" ht="34.9" customHeight="1" spans="1:9">
      <c r="A1143" s="457">
        <v>22001</v>
      </c>
      <c r="B1143" s="458" t="s">
        <v>1009</v>
      </c>
      <c r="C1143" s="595">
        <f>SUM(C1144:C1169)</f>
        <v>945</v>
      </c>
      <c r="D1143" s="595">
        <f>SUM(D1144:D1169)</f>
        <v>1009</v>
      </c>
      <c r="E1143" s="595">
        <f>SUM(E1144:E1169)</f>
        <v>920</v>
      </c>
      <c r="F1143" s="353">
        <f t="shared" si="94"/>
        <v>-0.026</v>
      </c>
      <c r="G1143" s="353">
        <f t="shared" si="95"/>
        <v>0.912</v>
      </c>
      <c r="H1143" s="639" t="str">
        <f t="shared" si="92"/>
        <v>是</v>
      </c>
      <c r="I1143" s="642" t="str">
        <f t="shared" si="93"/>
        <v>款</v>
      </c>
    </row>
    <row r="1144" ht="34.9" customHeight="1" spans="1:9">
      <c r="A1144" s="457">
        <v>2200101</v>
      </c>
      <c r="B1144" s="458" t="s">
        <v>138</v>
      </c>
      <c r="C1144" s="240">
        <v>900</v>
      </c>
      <c r="D1144" s="595">
        <v>979</v>
      </c>
      <c r="E1144" s="595">
        <v>910</v>
      </c>
      <c r="F1144" s="353">
        <f t="shared" si="94"/>
        <v>0.011</v>
      </c>
      <c r="G1144" s="353">
        <f t="shared" si="95"/>
        <v>0.93</v>
      </c>
      <c r="H1144" s="639" t="str">
        <f t="shared" si="92"/>
        <v>是</v>
      </c>
      <c r="I1144" s="642" t="str">
        <f t="shared" si="93"/>
        <v>项</v>
      </c>
    </row>
    <row r="1145" ht="34.9" hidden="1" customHeight="1" spans="1:9">
      <c r="A1145" s="457">
        <v>2200102</v>
      </c>
      <c r="B1145" s="458" t="s">
        <v>139</v>
      </c>
      <c r="C1145" s="240">
        <v>0</v>
      </c>
      <c r="D1145" s="595">
        <v>0</v>
      </c>
      <c r="E1145" s="595">
        <v>0</v>
      </c>
      <c r="F1145" s="353" t="str">
        <f t="shared" si="94"/>
        <v/>
      </c>
      <c r="G1145" s="351" t="str">
        <f t="shared" si="95"/>
        <v/>
      </c>
      <c r="H1145" s="639" t="str">
        <f t="shared" si="92"/>
        <v>否</v>
      </c>
      <c r="I1145" s="642" t="str">
        <f t="shared" si="93"/>
        <v>项</v>
      </c>
    </row>
    <row r="1146" ht="34.9" hidden="1" customHeight="1" spans="1:9">
      <c r="A1146" s="457">
        <v>2200103</v>
      </c>
      <c r="B1146" s="458" t="s">
        <v>140</v>
      </c>
      <c r="C1146" s="240">
        <v>0</v>
      </c>
      <c r="D1146" s="595">
        <v>0</v>
      </c>
      <c r="E1146" s="595">
        <v>0</v>
      </c>
      <c r="F1146" s="353" t="str">
        <f t="shared" si="94"/>
        <v/>
      </c>
      <c r="G1146" s="351" t="str">
        <f t="shared" si="95"/>
        <v/>
      </c>
      <c r="H1146" s="639" t="str">
        <f t="shared" si="92"/>
        <v>否</v>
      </c>
      <c r="I1146" s="642" t="str">
        <f t="shared" si="93"/>
        <v>项</v>
      </c>
    </row>
    <row r="1147" ht="34.9" hidden="1" customHeight="1" spans="1:9">
      <c r="A1147" s="457">
        <v>2200104</v>
      </c>
      <c r="B1147" s="458" t="s">
        <v>1010</v>
      </c>
      <c r="C1147" s="240">
        <v>0</v>
      </c>
      <c r="D1147" s="595">
        <v>0</v>
      </c>
      <c r="E1147" s="595">
        <v>0</v>
      </c>
      <c r="F1147" s="353" t="str">
        <f t="shared" si="94"/>
        <v/>
      </c>
      <c r="G1147" s="351" t="str">
        <f t="shared" si="95"/>
        <v/>
      </c>
      <c r="H1147" s="639" t="str">
        <f t="shared" si="92"/>
        <v>否</v>
      </c>
      <c r="I1147" s="642" t="str">
        <f t="shared" si="93"/>
        <v>项</v>
      </c>
    </row>
    <row r="1148" ht="34.9" customHeight="1" spans="1:9">
      <c r="A1148" s="457">
        <v>2200106</v>
      </c>
      <c r="B1148" s="458" t="s">
        <v>1011</v>
      </c>
      <c r="C1148" s="240">
        <v>17</v>
      </c>
      <c r="D1148" s="595">
        <v>15</v>
      </c>
      <c r="E1148" s="595">
        <v>0</v>
      </c>
      <c r="F1148" s="353">
        <f t="shared" si="94"/>
        <v>-1</v>
      </c>
      <c r="G1148" s="353">
        <f t="shared" si="95"/>
        <v>0</v>
      </c>
      <c r="H1148" s="639" t="str">
        <f t="shared" ref="H1148:H1151" si="96">IF(LEN(A1148)=3,"是",IF(B1148&lt;&gt;"",IF(SUM(C1148:E1148)&lt;&gt;0,"是","否"),"是"))</f>
        <v>是</v>
      </c>
      <c r="I1148" s="642" t="str">
        <f t="shared" ref="I1148:I1151" si="97">IF(LEN(A1148)=3,"类",IF(LEN(A1148)=5,"款","项"))</f>
        <v>项</v>
      </c>
    </row>
    <row r="1149" ht="34.9" hidden="1" customHeight="1" spans="1:9">
      <c r="A1149" s="457">
        <v>2200107</v>
      </c>
      <c r="B1149" s="458" t="s">
        <v>1012</v>
      </c>
      <c r="C1149" s="240">
        <v>0</v>
      </c>
      <c r="D1149" s="595">
        <v>0</v>
      </c>
      <c r="E1149" s="595">
        <v>0</v>
      </c>
      <c r="F1149" s="353" t="str">
        <f t="shared" si="94"/>
        <v/>
      </c>
      <c r="G1149" s="351" t="str">
        <f t="shared" si="95"/>
        <v/>
      </c>
      <c r="H1149" s="639" t="str">
        <f t="shared" si="96"/>
        <v>否</v>
      </c>
      <c r="I1149" s="642" t="str">
        <f t="shared" si="97"/>
        <v>项</v>
      </c>
    </row>
    <row r="1150" ht="34.9" hidden="1" customHeight="1" spans="1:9">
      <c r="A1150" s="457">
        <v>2200108</v>
      </c>
      <c r="B1150" s="458" t="s">
        <v>1013</v>
      </c>
      <c r="C1150" s="240">
        <v>0</v>
      </c>
      <c r="D1150" s="595">
        <v>0</v>
      </c>
      <c r="E1150" s="595">
        <v>0</v>
      </c>
      <c r="F1150" s="353" t="str">
        <f t="shared" si="94"/>
        <v/>
      </c>
      <c r="G1150" s="351" t="str">
        <f t="shared" si="95"/>
        <v/>
      </c>
      <c r="H1150" s="639" t="str">
        <f t="shared" si="96"/>
        <v>否</v>
      </c>
      <c r="I1150" s="642" t="str">
        <f t="shared" si="97"/>
        <v>项</v>
      </c>
    </row>
    <row r="1151" ht="34.9" customHeight="1" spans="1:9">
      <c r="A1151" s="457">
        <v>2200109</v>
      </c>
      <c r="B1151" s="458" t="s">
        <v>1014</v>
      </c>
      <c r="C1151" s="240">
        <v>18</v>
      </c>
      <c r="D1151" s="595">
        <v>15</v>
      </c>
      <c r="E1151" s="595">
        <v>0</v>
      </c>
      <c r="F1151" s="353">
        <f t="shared" si="94"/>
        <v>-1</v>
      </c>
      <c r="G1151" s="353">
        <f t="shared" si="95"/>
        <v>0</v>
      </c>
      <c r="H1151" s="639" t="str">
        <f t="shared" si="96"/>
        <v>是</v>
      </c>
      <c r="I1151" s="642" t="str">
        <f t="shared" si="97"/>
        <v>项</v>
      </c>
    </row>
    <row r="1152" ht="34.9" hidden="1" customHeight="1" spans="1:9">
      <c r="A1152" s="457">
        <v>2200112</v>
      </c>
      <c r="B1152" s="458" t="s">
        <v>1015</v>
      </c>
      <c r="C1152" s="240">
        <v>0</v>
      </c>
      <c r="D1152" s="595">
        <v>0</v>
      </c>
      <c r="E1152" s="595">
        <v>0</v>
      </c>
      <c r="F1152" s="353" t="str">
        <f t="shared" si="94"/>
        <v/>
      </c>
      <c r="G1152" s="351" t="str">
        <f t="shared" si="95"/>
        <v/>
      </c>
      <c r="H1152" s="639" t="str">
        <f t="shared" ref="H1152:H1181" si="98">IF(LEN(A1152)=3,"是",IF(B1152&lt;&gt;"",IF(SUM(C1152:E1152)&lt;&gt;0,"是","否"),"是"))</f>
        <v>否</v>
      </c>
      <c r="I1152" s="642" t="str">
        <f t="shared" ref="I1152:I1181" si="99">IF(LEN(A1152)=3,"类",IF(LEN(A1152)=5,"款","项"))</f>
        <v>项</v>
      </c>
    </row>
    <row r="1153" ht="34.9" hidden="1" customHeight="1" spans="1:9">
      <c r="A1153" s="457">
        <v>2200113</v>
      </c>
      <c r="B1153" s="458" t="s">
        <v>1016</v>
      </c>
      <c r="C1153" s="240">
        <v>0</v>
      </c>
      <c r="D1153" s="595">
        <v>0</v>
      </c>
      <c r="E1153" s="595">
        <v>0</v>
      </c>
      <c r="F1153" s="353" t="str">
        <f t="shared" si="94"/>
        <v/>
      </c>
      <c r="G1153" s="351" t="str">
        <f t="shared" si="95"/>
        <v/>
      </c>
      <c r="H1153" s="639" t="str">
        <f t="shared" si="98"/>
        <v>否</v>
      </c>
      <c r="I1153" s="642" t="str">
        <f t="shared" si="99"/>
        <v>项</v>
      </c>
    </row>
    <row r="1154" ht="34.9" hidden="1" customHeight="1" spans="1:9">
      <c r="A1154" s="457">
        <v>2200114</v>
      </c>
      <c r="B1154" s="458" t="s">
        <v>1017</v>
      </c>
      <c r="C1154" s="240">
        <v>0</v>
      </c>
      <c r="D1154" s="595">
        <v>0</v>
      </c>
      <c r="E1154" s="595">
        <v>0</v>
      </c>
      <c r="F1154" s="353" t="str">
        <f t="shared" si="94"/>
        <v/>
      </c>
      <c r="G1154" s="351" t="str">
        <f t="shared" si="95"/>
        <v/>
      </c>
      <c r="H1154" s="639" t="str">
        <f t="shared" si="98"/>
        <v>否</v>
      </c>
      <c r="I1154" s="642" t="str">
        <f t="shared" si="99"/>
        <v>项</v>
      </c>
    </row>
    <row r="1155" ht="34.9" hidden="1" customHeight="1" spans="1:9">
      <c r="A1155" s="457">
        <v>2200115</v>
      </c>
      <c r="B1155" s="458" t="s">
        <v>1018</v>
      </c>
      <c r="C1155" s="240">
        <v>0</v>
      </c>
      <c r="D1155" s="595">
        <v>0</v>
      </c>
      <c r="E1155" s="595">
        <v>0</v>
      </c>
      <c r="F1155" s="353" t="str">
        <f t="shared" si="94"/>
        <v/>
      </c>
      <c r="G1155" s="351" t="str">
        <f t="shared" si="95"/>
        <v/>
      </c>
      <c r="H1155" s="639" t="str">
        <f t="shared" si="98"/>
        <v>否</v>
      </c>
      <c r="I1155" s="642" t="str">
        <f t="shared" si="99"/>
        <v>项</v>
      </c>
    </row>
    <row r="1156" s="488" customFormat="1" ht="34.9" hidden="1" customHeight="1" spans="1:9">
      <c r="A1156" s="457">
        <v>2200116</v>
      </c>
      <c r="B1156" s="458" t="s">
        <v>1019</v>
      </c>
      <c r="C1156" s="240">
        <v>0</v>
      </c>
      <c r="D1156" s="595">
        <v>0</v>
      </c>
      <c r="E1156" s="595">
        <v>0</v>
      </c>
      <c r="F1156" s="353" t="str">
        <f t="shared" si="94"/>
        <v/>
      </c>
      <c r="G1156" s="351" t="str">
        <f t="shared" si="95"/>
        <v/>
      </c>
      <c r="H1156" s="639" t="str">
        <f t="shared" si="98"/>
        <v>否</v>
      </c>
      <c r="I1156" s="642" t="str">
        <f t="shared" si="99"/>
        <v>项</v>
      </c>
    </row>
    <row r="1157" ht="34.9" hidden="1" customHeight="1" spans="1:9">
      <c r="A1157" s="457">
        <v>2200119</v>
      </c>
      <c r="B1157" s="458" t="s">
        <v>1020</v>
      </c>
      <c r="C1157" s="240">
        <v>0</v>
      </c>
      <c r="D1157" s="595">
        <v>0</v>
      </c>
      <c r="E1157" s="595">
        <v>0</v>
      </c>
      <c r="F1157" s="353" t="str">
        <f t="shared" si="94"/>
        <v/>
      </c>
      <c r="G1157" s="351" t="str">
        <f t="shared" si="95"/>
        <v/>
      </c>
      <c r="H1157" s="639" t="str">
        <f t="shared" si="98"/>
        <v>否</v>
      </c>
      <c r="I1157" s="642" t="str">
        <f t="shared" si="99"/>
        <v>项</v>
      </c>
    </row>
    <row r="1158" ht="34.9" hidden="1" customHeight="1" spans="1:9">
      <c r="A1158" s="457">
        <v>2200120</v>
      </c>
      <c r="B1158" s="458" t="s">
        <v>1021</v>
      </c>
      <c r="C1158" s="240">
        <v>0</v>
      </c>
      <c r="D1158" s="595">
        <v>0</v>
      </c>
      <c r="E1158" s="595">
        <v>0</v>
      </c>
      <c r="F1158" s="353" t="str">
        <f t="shared" ref="F1158:F1221" si="100">IF(C1158&lt;&gt;0,E1158/C1158-1,"")</f>
        <v/>
      </c>
      <c r="G1158" s="351" t="str">
        <f t="shared" ref="G1158:G1221" si="101">IF(D1158&lt;&gt;0,E1158/D1158,"")</f>
        <v/>
      </c>
      <c r="H1158" s="639" t="str">
        <f t="shared" si="98"/>
        <v>否</v>
      </c>
      <c r="I1158" s="642" t="str">
        <f t="shared" si="99"/>
        <v>项</v>
      </c>
    </row>
    <row r="1159" ht="34.9" hidden="1" customHeight="1" spans="1:9">
      <c r="A1159" s="457">
        <v>2200121</v>
      </c>
      <c r="B1159" s="458" t="s">
        <v>1022</v>
      </c>
      <c r="C1159" s="240">
        <v>0</v>
      </c>
      <c r="D1159" s="595">
        <v>0</v>
      </c>
      <c r="E1159" s="595">
        <v>0</v>
      </c>
      <c r="F1159" s="353" t="str">
        <f t="shared" si="100"/>
        <v/>
      </c>
      <c r="G1159" s="351" t="str">
        <f t="shared" si="101"/>
        <v/>
      </c>
      <c r="H1159" s="639" t="str">
        <f t="shared" si="98"/>
        <v>否</v>
      </c>
      <c r="I1159" s="642" t="str">
        <f t="shared" si="99"/>
        <v>项</v>
      </c>
    </row>
    <row r="1160" ht="34.9" hidden="1" customHeight="1" spans="1:9">
      <c r="A1160" s="457">
        <v>2200122</v>
      </c>
      <c r="B1160" s="458" t="s">
        <v>1023</v>
      </c>
      <c r="C1160" s="240">
        <v>0</v>
      </c>
      <c r="D1160" s="595">
        <v>0</v>
      </c>
      <c r="E1160" s="595">
        <v>0</v>
      </c>
      <c r="F1160" s="353" t="str">
        <f t="shared" si="100"/>
        <v/>
      </c>
      <c r="G1160" s="351" t="str">
        <f t="shared" si="101"/>
        <v/>
      </c>
      <c r="H1160" s="639" t="str">
        <f t="shared" si="98"/>
        <v>否</v>
      </c>
      <c r="I1160" s="642" t="str">
        <f t="shared" si="99"/>
        <v>项</v>
      </c>
    </row>
    <row r="1161" ht="34.9" hidden="1" customHeight="1" spans="1:9">
      <c r="A1161" s="457">
        <v>2200123</v>
      </c>
      <c r="B1161" s="458" t="s">
        <v>1024</v>
      </c>
      <c r="C1161" s="240">
        <v>0</v>
      </c>
      <c r="D1161" s="595">
        <v>0</v>
      </c>
      <c r="E1161" s="595">
        <v>0</v>
      </c>
      <c r="F1161" s="353" t="str">
        <f t="shared" si="100"/>
        <v/>
      </c>
      <c r="G1161" s="351" t="str">
        <f t="shared" si="101"/>
        <v/>
      </c>
      <c r="H1161" s="639" t="str">
        <f t="shared" si="98"/>
        <v>否</v>
      </c>
      <c r="I1161" s="642" t="str">
        <f t="shared" si="99"/>
        <v>项</v>
      </c>
    </row>
    <row r="1162" ht="34.9" hidden="1" customHeight="1" spans="1:9">
      <c r="A1162" s="457">
        <v>2200124</v>
      </c>
      <c r="B1162" s="458" t="s">
        <v>1025</v>
      </c>
      <c r="C1162" s="240">
        <v>0</v>
      </c>
      <c r="D1162" s="595">
        <v>0</v>
      </c>
      <c r="E1162" s="595">
        <v>0</v>
      </c>
      <c r="F1162" s="353" t="str">
        <f t="shared" si="100"/>
        <v/>
      </c>
      <c r="G1162" s="351" t="str">
        <f t="shared" si="101"/>
        <v/>
      </c>
      <c r="H1162" s="639" t="str">
        <f t="shared" si="98"/>
        <v>否</v>
      </c>
      <c r="I1162" s="642" t="str">
        <f t="shared" si="99"/>
        <v>项</v>
      </c>
    </row>
    <row r="1163" ht="34.9" hidden="1" customHeight="1" spans="1:9">
      <c r="A1163" s="457">
        <v>2200125</v>
      </c>
      <c r="B1163" s="458" t="s">
        <v>1026</v>
      </c>
      <c r="C1163" s="240">
        <v>0</v>
      </c>
      <c r="D1163" s="595">
        <v>0</v>
      </c>
      <c r="E1163" s="595">
        <v>0</v>
      </c>
      <c r="F1163" s="353" t="str">
        <f t="shared" si="100"/>
        <v/>
      </c>
      <c r="G1163" s="351" t="str">
        <f t="shared" si="101"/>
        <v/>
      </c>
      <c r="H1163" s="639" t="str">
        <f t="shared" si="98"/>
        <v>否</v>
      </c>
      <c r="I1163" s="642" t="str">
        <f t="shared" si="99"/>
        <v>项</v>
      </c>
    </row>
    <row r="1164" s="488" customFormat="1" ht="34.9" hidden="1" customHeight="1" spans="1:9">
      <c r="A1164" s="457">
        <v>2200126</v>
      </c>
      <c r="B1164" s="458" t="s">
        <v>1027</v>
      </c>
      <c r="C1164" s="240">
        <v>0</v>
      </c>
      <c r="D1164" s="595">
        <v>0</v>
      </c>
      <c r="E1164" s="595">
        <v>0</v>
      </c>
      <c r="F1164" s="353" t="str">
        <f t="shared" si="100"/>
        <v/>
      </c>
      <c r="G1164" s="351" t="str">
        <f t="shared" si="101"/>
        <v/>
      </c>
      <c r="H1164" s="639" t="str">
        <f t="shared" si="98"/>
        <v>否</v>
      </c>
      <c r="I1164" s="642" t="str">
        <f t="shared" si="99"/>
        <v>项</v>
      </c>
    </row>
    <row r="1165" s="488" customFormat="1" ht="34.9" hidden="1" customHeight="1" spans="1:9">
      <c r="A1165" s="457">
        <v>2200127</v>
      </c>
      <c r="B1165" s="458" t="s">
        <v>1028</v>
      </c>
      <c r="C1165" s="240">
        <v>0</v>
      </c>
      <c r="D1165" s="595">
        <v>0</v>
      </c>
      <c r="E1165" s="595">
        <v>0</v>
      </c>
      <c r="F1165" s="353" t="str">
        <f t="shared" si="100"/>
        <v/>
      </c>
      <c r="G1165" s="351" t="str">
        <f t="shared" si="101"/>
        <v/>
      </c>
      <c r="H1165" s="639" t="str">
        <f t="shared" si="98"/>
        <v>否</v>
      </c>
      <c r="I1165" s="642" t="str">
        <f t="shared" si="99"/>
        <v>项</v>
      </c>
    </row>
    <row r="1166" s="488" customFormat="1" ht="34.9" hidden="1" customHeight="1" spans="1:9">
      <c r="A1166" s="457">
        <v>2200128</v>
      </c>
      <c r="B1166" s="458" t="s">
        <v>1029</v>
      </c>
      <c r="C1166" s="240">
        <v>0</v>
      </c>
      <c r="D1166" s="595">
        <v>0</v>
      </c>
      <c r="E1166" s="595">
        <v>0</v>
      </c>
      <c r="F1166" s="353" t="str">
        <f t="shared" si="100"/>
        <v/>
      </c>
      <c r="G1166" s="351" t="str">
        <f t="shared" si="101"/>
        <v/>
      </c>
      <c r="H1166" s="639" t="str">
        <f t="shared" si="98"/>
        <v>否</v>
      </c>
      <c r="I1166" s="642" t="str">
        <f t="shared" si="99"/>
        <v>项</v>
      </c>
    </row>
    <row r="1167" s="488" customFormat="1" ht="34.9" hidden="1" customHeight="1" spans="1:9">
      <c r="A1167" s="457">
        <v>2200129</v>
      </c>
      <c r="B1167" s="458" t="s">
        <v>1030</v>
      </c>
      <c r="C1167" s="240">
        <v>0</v>
      </c>
      <c r="D1167" s="595">
        <v>0</v>
      </c>
      <c r="E1167" s="595">
        <v>0</v>
      </c>
      <c r="F1167" s="353" t="str">
        <f t="shared" si="100"/>
        <v/>
      </c>
      <c r="G1167" s="351" t="str">
        <f t="shared" si="101"/>
        <v/>
      </c>
      <c r="H1167" s="639" t="str">
        <f t="shared" si="98"/>
        <v>否</v>
      </c>
      <c r="I1167" s="642" t="str">
        <f t="shared" si="99"/>
        <v>项</v>
      </c>
    </row>
    <row r="1168" s="488" customFormat="1" ht="34.9" hidden="1" customHeight="1" spans="1:9">
      <c r="A1168" s="457">
        <v>2200150</v>
      </c>
      <c r="B1168" s="458" t="s">
        <v>147</v>
      </c>
      <c r="C1168" s="240">
        <v>0</v>
      </c>
      <c r="D1168" s="595">
        <v>0</v>
      </c>
      <c r="E1168" s="595">
        <v>0</v>
      </c>
      <c r="F1168" s="353" t="str">
        <f t="shared" si="100"/>
        <v/>
      </c>
      <c r="G1168" s="351" t="str">
        <f t="shared" si="101"/>
        <v/>
      </c>
      <c r="H1168" s="639" t="str">
        <f t="shared" si="98"/>
        <v>否</v>
      </c>
      <c r="I1168" s="642" t="str">
        <f t="shared" si="99"/>
        <v>项</v>
      </c>
    </row>
    <row r="1169" s="488" customFormat="1" ht="34.9" customHeight="1" spans="1:9">
      <c r="A1169" s="457">
        <v>2200199</v>
      </c>
      <c r="B1169" s="458" t="s">
        <v>1031</v>
      </c>
      <c r="C1169" s="240">
        <v>10</v>
      </c>
      <c r="D1169" s="595">
        <v>0</v>
      </c>
      <c r="E1169" s="595">
        <v>10</v>
      </c>
      <c r="F1169" s="353">
        <f t="shared" si="100"/>
        <v>0</v>
      </c>
      <c r="G1169" s="353" t="str">
        <f t="shared" si="101"/>
        <v/>
      </c>
      <c r="H1169" s="639" t="str">
        <f t="shared" si="98"/>
        <v>是</v>
      </c>
      <c r="I1169" s="642" t="str">
        <f t="shared" si="99"/>
        <v>项</v>
      </c>
    </row>
    <row r="1170" ht="34.9" customHeight="1" spans="1:9">
      <c r="A1170" s="457">
        <v>22005</v>
      </c>
      <c r="B1170" s="459" t="s">
        <v>1032</v>
      </c>
      <c r="C1170" s="595">
        <f>SUM(C1171:C1184)</f>
        <v>63</v>
      </c>
      <c r="D1170" s="595">
        <f>SUM(D1171:D1184)</f>
        <v>64</v>
      </c>
      <c r="E1170" s="595">
        <f>SUM(E1171:E1184)</f>
        <v>64</v>
      </c>
      <c r="F1170" s="353">
        <f t="shared" si="100"/>
        <v>0.016</v>
      </c>
      <c r="G1170" s="353">
        <f t="shared" si="101"/>
        <v>1</v>
      </c>
      <c r="H1170" s="639" t="str">
        <f t="shared" si="98"/>
        <v>是</v>
      </c>
      <c r="I1170" s="642" t="str">
        <f t="shared" si="99"/>
        <v>款</v>
      </c>
    </row>
    <row r="1171" ht="34.9" customHeight="1" spans="1:9">
      <c r="A1171" s="457">
        <v>2200501</v>
      </c>
      <c r="B1171" s="459" t="s">
        <v>138</v>
      </c>
      <c r="C1171" s="240">
        <v>52</v>
      </c>
      <c r="D1171" s="595">
        <v>50</v>
      </c>
      <c r="E1171" s="595">
        <v>50</v>
      </c>
      <c r="F1171" s="353">
        <f t="shared" si="100"/>
        <v>-0.038</v>
      </c>
      <c r="G1171" s="353">
        <f t="shared" si="101"/>
        <v>1</v>
      </c>
      <c r="H1171" s="639" t="str">
        <f t="shared" si="98"/>
        <v>是</v>
      </c>
      <c r="I1171" s="642" t="str">
        <f t="shared" si="99"/>
        <v>项</v>
      </c>
    </row>
    <row r="1172" ht="34.9" hidden="1" customHeight="1" spans="1:9">
      <c r="A1172" s="457">
        <v>2200502</v>
      </c>
      <c r="B1172" s="459" t="s">
        <v>139</v>
      </c>
      <c r="C1172" s="240">
        <v>0</v>
      </c>
      <c r="D1172" s="595">
        <v>0</v>
      </c>
      <c r="E1172" s="595">
        <v>0</v>
      </c>
      <c r="F1172" s="353" t="str">
        <f t="shared" si="100"/>
        <v/>
      </c>
      <c r="G1172" s="351" t="str">
        <f t="shared" si="101"/>
        <v/>
      </c>
      <c r="H1172" s="639" t="str">
        <f t="shared" si="98"/>
        <v>否</v>
      </c>
      <c r="I1172" s="642" t="str">
        <f t="shared" si="99"/>
        <v>项</v>
      </c>
    </row>
    <row r="1173" ht="34.9" hidden="1" customHeight="1" spans="1:9">
      <c r="A1173" s="457">
        <v>2200503</v>
      </c>
      <c r="B1173" s="459" t="s">
        <v>140</v>
      </c>
      <c r="C1173" s="240">
        <v>0</v>
      </c>
      <c r="D1173" s="595">
        <v>0</v>
      </c>
      <c r="E1173" s="595">
        <v>0</v>
      </c>
      <c r="F1173" s="353" t="str">
        <f t="shared" si="100"/>
        <v/>
      </c>
      <c r="G1173" s="351" t="str">
        <f t="shared" si="101"/>
        <v/>
      </c>
      <c r="H1173" s="639" t="str">
        <f t="shared" si="98"/>
        <v>否</v>
      </c>
      <c r="I1173" s="642" t="str">
        <f t="shared" si="99"/>
        <v>项</v>
      </c>
    </row>
    <row r="1174" ht="34.9" hidden="1" customHeight="1" spans="1:9">
      <c r="A1174" s="457">
        <v>2200504</v>
      </c>
      <c r="B1174" s="459" t="s">
        <v>1033</v>
      </c>
      <c r="C1174" s="240">
        <v>0</v>
      </c>
      <c r="D1174" s="595">
        <v>0</v>
      </c>
      <c r="E1174" s="595">
        <v>0</v>
      </c>
      <c r="F1174" s="353" t="str">
        <f t="shared" si="100"/>
        <v/>
      </c>
      <c r="G1174" s="351" t="str">
        <f t="shared" si="101"/>
        <v/>
      </c>
      <c r="H1174" s="639" t="str">
        <f t="shared" si="98"/>
        <v>否</v>
      </c>
      <c r="I1174" s="642" t="str">
        <f t="shared" si="99"/>
        <v>项</v>
      </c>
    </row>
    <row r="1175" ht="34.9" hidden="1" customHeight="1" spans="1:9">
      <c r="A1175" s="457">
        <v>2200506</v>
      </c>
      <c r="B1175" s="459" t="s">
        <v>1034</v>
      </c>
      <c r="C1175" s="240">
        <v>0</v>
      </c>
      <c r="D1175" s="595">
        <v>0</v>
      </c>
      <c r="E1175" s="595">
        <v>0</v>
      </c>
      <c r="F1175" s="353" t="str">
        <f t="shared" si="100"/>
        <v/>
      </c>
      <c r="G1175" s="351" t="str">
        <f t="shared" si="101"/>
        <v/>
      </c>
      <c r="H1175" s="639" t="str">
        <f t="shared" si="98"/>
        <v>否</v>
      </c>
      <c r="I1175" s="642" t="str">
        <f t="shared" si="99"/>
        <v>项</v>
      </c>
    </row>
    <row r="1176" ht="34.9" hidden="1" customHeight="1" spans="1:9">
      <c r="A1176" s="457">
        <v>2200507</v>
      </c>
      <c r="B1176" s="458" t="s">
        <v>1035</v>
      </c>
      <c r="C1176" s="240">
        <v>0</v>
      </c>
      <c r="D1176" s="595">
        <v>0</v>
      </c>
      <c r="E1176" s="595">
        <v>0</v>
      </c>
      <c r="F1176" s="353" t="str">
        <f t="shared" si="100"/>
        <v/>
      </c>
      <c r="G1176" s="351" t="str">
        <f t="shared" si="101"/>
        <v/>
      </c>
      <c r="H1176" s="639" t="str">
        <f t="shared" si="98"/>
        <v>否</v>
      </c>
      <c r="I1176" s="642" t="str">
        <f t="shared" si="99"/>
        <v>项</v>
      </c>
    </row>
    <row r="1177" ht="34.9" hidden="1" customHeight="1" spans="1:9">
      <c r="A1177" s="457">
        <v>2200508</v>
      </c>
      <c r="B1177" s="458" t="s">
        <v>1036</v>
      </c>
      <c r="C1177" s="240">
        <v>0</v>
      </c>
      <c r="D1177" s="595">
        <v>0</v>
      </c>
      <c r="E1177" s="595">
        <v>0</v>
      </c>
      <c r="F1177" s="353" t="str">
        <f t="shared" si="100"/>
        <v/>
      </c>
      <c r="G1177" s="351" t="str">
        <f t="shared" si="101"/>
        <v/>
      </c>
      <c r="H1177" s="639" t="str">
        <f t="shared" si="98"/>
        <v>否</v>
      </c>
      <c r="I1177" s="642" t="str">
        <f t="shared" si="99"/>
        <v>项</v>
      </c>
    </row>
    <row r="1178" ht="34.9" hidden="1" customHeight="1" spans="1:9">
      <c r="A1178" s="457">
        <v>2200509</v>
      </c>
      <c r="B1178" s="458" t="s">
        <v>1037</v>
      </c>
      <c r="C1178" s="240">
        <v>0</v>
      </c>
      <c r="D1178" s="595">
        <v>0</v>
      </c>
      <c r="E1178" s="595">
        <v>0</v>
      </c>
      <c r="F1178" s="353" t="str">
        <f t="shared" si="100"/>
        <v/>
      </c>
      <c r="G1178" s="351" t="str">
        <f t="shared" si="101"/>
        <v/>
      </c>
      <c r="H1178" s="639" t="str">
        <f t="shared" si="98"/>
        <v>否</v>
      </c>
      <c r="I1178" s="642" t="str">
        <f t="shared" si="99"/>
        <v>项</v>
      </c>
    </row>
    <row r="1179" ht="34.9" customHeight="1" spans="1:9">
      <c r="A1179" s="457">
        <v>2200510</v>
      </c>
      <c r="B1179" s="458" t="s">
        <v>1038</v>
      </c>
      <c r="C1179" s="240">
        <v>0</v>
      </c>
      <c r="D1179" s="595">
        <v>7</v>
      </c>
      <c r="E1179" s="595">
        <v>7</v>
      </c>
      <c r="F1179" s="353" t="str">
        <f t="shared" si="100"/>
        <v/>
      </c>
      <c r="G1179" s="353">
        <f t="shared" si="101"/>
        <v>1</v>
      </c>
      <c r="H1179" s="639" t="str">
        <f t="shared" si="98"/>
        <v>是</v>
      </c>
      <c r="I1179" s="642" t="str">
        <f t="shared" si="99"/>
        <v>项</v>
      </c>
    </row>
    <row r="1180" s="488" customFormat="1" ht="34.9" customHeight="1" spans="1:9">
      <c r="A1180" s="457">
        <v>2200511</v>
      </c>
      <c r="B1180" s="458" t="s">
        <v>1039</v>
      </c>
      <c r="C1180" s="240">
        <v>5</v>
      </c>
      <c r="D1180" s="595">
        <v>0</v>
      </c>
      <c r="E1180" s="595">
        <v>0</v>
      </c>
      <c r="F1180" s="353">
        <f t="shared" si="100"/>
        <v>-1</v>
      </c>
      <c r="G1180" s="353" t="str">
        <f t="shared" si="101"/>
        <v/>
      </c>
      <c r="H1180" s="639" t="str">
        <f t="shared" si="98"/>
        <v>是</v>
      </c>
      <c r="I1180" s="642" t="str">
        <f t="shared" si="99"/>
        <v>项</v>
      </c>
    </row>
    <row r="1181" ht="34.9" hidden="1" customHeight="1" spans="1:9">
      <c r="A1181" s="457">
        <v>2200512</v>
      </c>
      <c r="B1181" s="458" t="s">
        <v>1040</v>
      </c>
      <c r="C1181" s="240">
        <v>0</v>
      </c>
      <c r="D1181" s="595">
        <v>0</v>
      </c>
      <c r="E1181" s="595">
        <v>0</v>
      </c>
      <c r="F1181" s="353" t="str">
        <f t="shared" si="100"/>
        <v/>
      </c>
      <c r="G1181" s="351" t="str">
        <f t="shared" si="101"/>
        <v/>
      </c>
      <c r="H1181" s="639" t="str">
        <f t="shared" si="98"/>
        <v>否</v>
      </c>
      <c r="I1181" s="642" t="str">
        <f t="shared" si="99"/>
        <v>项</v>
      </c>
    </row>
    <row r="1182" ht="34.9" hidden="1" customHeight="1" spans="1:9">
      <c r="A1182" s="457">
        <v>2200513</v>
      </c>
      <c r="B1182" s="458" t="s">
        <v>1041</v>
      </c>
      <c r="C1182" s="240">
        <v>0</v>
      </c>
      <c r="D1182" s="595">
        <v>0</v>
      </c>
      <c r="E1182" s="595">
        <v>0</v>
      </c>
      <c r="F1182" s="353" t="str">
        <f t="shared" si="100"/>
        <v/>
      </c>
      <c r="G1182" s="351" t="str">
        <f t="shared" si="101"/>
        <v/>
      </c>
      <c r="H1182" s="639" t="str">
        <f t="shared" ref="H1182:H1245" si="102">IF(LEN(A1182)=3,"是",IF(B1182&lt;&gt;"",IF(SUM(C1182:E1182)&lt;&gt;0,"是","否"),"是"))</f>
        <v>否</v>
      </c>
      <c r="I1182" s="642" t="str">
        <f t="shared" ref="I1182:I1245" si="103">IF(LEN(A1182)=3,"类",IF(LEN(A1182)=5,"款","项"))</f>
        <v>项</v>
      </c>
    </row>
    <row r="1183" ht="34.9" hidden="1" customHeight="1" spans="1:9">
      <c r="A1183" s="457">
        <v>2200514</v>
      </c>
      <c r="B1183" s="458" t="s">
        <v>1042</v>
      </c>
      <c r="C1183" s="240">
        <v>0</v>
      </c>
      <c r="D1183" s="595">
        <v>0</v>
      </c>
      <c r="E1183" s="595">
        <v>0</v>
      </c>
      <c r="F1183" s="353" t="str">
        <f t="shared" si="100"/>
        <v/>
      </c>
      <c r="G1183" s="351" t="str">
        <f t="shared" si="101"/>
        <v/>
      </c>
      <c r="H1183" s="639" t="str">
        <f t="shared" si="102"/>
        <v>否</v>
      </c>
      <c r="I1183" s="642" t="str">
        <f t="shared" si="103"/>
        <v>项</v>
      </c>
    </row>
    <row r="1184" ht="34.9" customHeight="1" spans="1:9">
      <c r="A1184" s="457">
        <v>2200599</v>
      </c>
      <c r="B1184" s="458" t="s">
        <v>1043</v>
      </c>
      <c r="C1184" s="240">
        <v>6</v>
      </c>
      <c r="D1184" s="595">
        <v>7</v>
      </c>
      <c r="E1184" s="595">
        <v>7</v>
      </c>
      <c r="F1184" s="353">
        <f t="shared" si="100"/>
        <v>0.167</v>
      </c>
      <c r="G1184" s="353">
        <f t="shared" si="101"/>
        <v>1</v>
      </c>
      <c r="H1184" s="639" t="str">
        <f t="shared" si="102"/>
        <v>是</v>
      </c>
      <c r="I1184" s="642" t="str">
        <f t="shared" si="103"/>
        <v>项</v>
      </c>
    </row>
    <row r="1185" ht="34.9" hidden="1" customHeight="1" spans="1:9">
      <c r="A1185" s="457">
        <v>22099</v>
      </c>
      <c r="B1185" s="458" t="s">
        <v>1044</v>
      </c>
      <c r="C1185" s="595">
        <f>C1186</f>
        <v>0</v>
      </c>
      <c r="D1185" s="595">
        <f>D1186</f>
        <v>0</v>
      </c>
      <c r="E1185" s="595">
        <f>E1186</f>
        <v>0</v>
      </c>
      <c r="F1185" s="353" t="str">
        <f t="shared" si="100"/>
        <v/>
      </c>
      <c r="G1185" s="351" t="str">
        <f t="shared" si="101"/>
        <v/>
      </c>
      <c r="H1185" s="639" t="str">
        <f t="shared" si="102"/>
        <v>否</v>
      </c>
      <c r="I1185" s="642" t="str">
        <f t="shared" si="103"/>
        <v>款</v>
      </c>
    </row>
    <row r="1186" ht="34.9" hidden="1" customHeight="1" spans="1:9">
      <c r="A1186" s="647">
        <v>2209999</v>
      </c>
      <c r="B1186" s="458" t="s">
        <v>1045</v>
      </c>
      <c r="C1186" s="240">
        <v>0</v>
      </c>
      <c r="D1186" s="595">
        <v>0</v>
      </c>
      <c r="E1186" s="595">
        <v>0</v>
      </c>
      <c r="F1186" s="353" t="str">
        <f t="shared" si="100"/>
        <v/>
      </c>
      <c r="G1186" s="351" t="str">
        <f t="shared" si="101"/>
        <v/>
      </c>
      <c r="H1186" s="639" t="str">
        <f t="shared" si="102"/>
        <v>否</v>
      </c>
      <c r="I1186" s="642" t="str">
        <f t="shared" si="103"/>
        <v>项</v>
      </c>
    </row>
    <row r="1187" ht="34.9" customHeight="1" spans="1:9">
      <c r="A1187" s="637">
        <v>221</v>
      </c>
      <c r="B1187" s="644" t="s">
        <v>113</v>
      </c>
      <c r="C1187" s="591">
        <f>SUM(C1188,C1199,C1203)</f>
        <v>23606</v>
      </c>
      <c r="D1187" s="591">
        <f>SUM(D1188,D1199,D1203)</f>
        <v>23795</v>
      </c>
      <c r="E1187" s="591">
        <f>SUM(E1188,E1199,E1203)</f>
        <v>17709</v>
      </c>
      <c r="F1187" s="351">
        <f t="shared" si="100"/>
        <v>-0.25</v>
      </c>
      <c r="G1187" s="351">
        <f t="shared" si="101"/>
        <v>0.744</v>
      </c>
      <c r="H1187" s="639" t="str">
        <f t="shared" si="102"/>
        <v>是</v>
      </c>
      <c r="I1187" s="642" t="str">
        <f t="shared" si="103"/>
        <v>类</v>
      </c>
    </row>
    <row r="1188" s="488" customFormat="1" ht="34.9" customHeight="1" spans="1:9">
      <c r="A1188" s="457">
        <v>22101</v>
      </c>
      <c r="B1188" s="458" t="s">
        <v>1046</v>
      </c>
      <c r="C1188" s="595">
        <f>SUM(C1189:C1198)</f>
        <v>14995</v>
      </c>
      <c r="D1188" s="595">
        <f>SUM(D1189:D1198)</f>
        <v>14942</v>
      </c>
      <c r="E1188" s="595">
        <f>SUM(E1189:E1198)</f>
        <v>8727</v>
      </c>
      <c r="F1188" s="353">
        <f t="shared" si="100"/>
        <v>-0.418</v>
      </c>
      <c r="G1188" s="353">
        <f t="shared" si="101"/>
        <v>0.584</v>
      </c>
      <c r="H1188" s="639" t="str">
        <f t="shared" si="102"/>
        <v>是</v>
      </c>
      <c r="I1188" s="642" t="str">
        <f t="shared" si="103"/>
        <v>款</v>
      </c>
    </row>
    <row r="1189" ht="34.9" hidden="1" customHeight="1" spans="1:9">
      <c r="A1189" s="457">
        <v>2210101</v>
      </c>
      <c r="B1189" s="458" t="s">
        <v>1047</v>
      </c>
      <c r="C1189" s="240">
        <v>0</v>
      </c>
      <c r="D1189" s="595">
        <v>0</v>
      </c>
      <c r="E1189" s="595">
        <v>0</v>
      </c>
      <c r="F1189" s="353" t="str">
        <f t="shared" si="100"/>
        <v/>
      </c>
      <c r="G1189" s="351" t="str">
        <f t="shared" si="101"/>
        <v/>
      </c>
      <c r="H1189" s="639" t="str">
        <f t="shared" si="102"/>
        <v>否</v>
      </c>
      <c r="I1189" s="642" t="str">
        <f t="shared" si="103"/>
        <v>项</v>
      </c>
    </row>
    <row r="1190" s="488" customFormat="1" ht="34.9" hidden="1" customHeight="1" spans="1:9">
      <c r="A1190" s="457">
        <v>2210102</v>
      </c>
      <c r="B1190" s="458" t="s">
        <v>1048</v>
      </c>
      <c r="C1190" s="240">
        <v>0</v>
      </c>
      <c r="D1190" s="595">
        <v>0</v>
      </c>
      <c r="E1190" s="595">
        <v>0</v>
      </c>
      <c r="F1190" s="353" t="str">
        <f t="shared" si="100"/>
        <v/>
      </c>
      <c r="G1190" s="351" t="str">
        <f t="shared" si="101"/>
        <v/>
      </c>
      <c r="H1190" s="639" t="str">
        <f t="shared" si="102"/>
        <v>否</v>
      </c>
      <c r="I1190" s="642" t="str">
        <f t="shared" si="103"/>
        <v>项</v>
      </c>
    </row>
    <row r="1191" ht="34.9" customHeight="1" spans="1:9">
      <c r="A1191" s="457">
        <v>2210103</v>
      </c>
      <c r="B1191" s="458" t="s">
        <v>1049</v>
      </c>
      <c r="C1191" s="240">
        <v>2600</v>
      </c>
      <c r="D1191" s="595">
        <v>200</v>
      </c>
      <c r="E1191" s="595">
        <v>415</v>
      </c>
      <c r="F1191" s="353">
        <f t="shared" si="100"/>
        <v>-0.84</v>
      </c>
      <c r="G1191" s="353">
        <f t="shared" si="101"/>
        <v>2.075</v>
      </c>
      <c r="H1191" s="639" t="str">
        <f t="shared" si="102"/>
        <v>是</v>
      </c>
      <c r="I1191" s="642" t="str">
        <f t="shared" si="103"/>
        <v>项</v>
      </c>
    </row>
    <row r="1192" ht="34.9" hidden="1" customHeight="1" spans="1:9">
      <c r="A1192" s="457">
        <v>2210104</v>
      </c>
      <c r="B1192" s="458" t="s">
        <v>1050</v>
      </c>
      <c r="C1192" s="240">
        <v>0</v>
      </c>
      <c r="D1192" s="595">
        <v>0</v>
      </c>
      <c r="E1192" s="595">
        <v>0</v>
      </c>
      <c r="F1192" s="353" t="str">
        <f t="shared" si="100"/>
        <v/>
      </c>
      <c r="G1192" s="351" t="str">
        <f t="shared" si="101"/>
        <v/>
      </c>
      <c r="H1192" s="639" t="str">
        <f t="shared" si="102"/>
        <v>否</v>
      </c>
      <c r="I1192" s="642" t="str">
        <f t="shared" si="103"/>
        <v>项</v>
      </c>
    </row>
    <row r="1193" ht="34.9" customHeight="1" spans="1:9">
      <c r="A1193" s="457">
        <v>2210105</v>
      </c>
      <c r="B1193" s="458" t="s">
        <v>1051</v>
      </c>
      <c r="C1193" s="240">
        <v>2869</v>
      </c>
      <c r="D1193" s="595">
        <v>12512</v>
      </c>
      <c r="E1193" s="595">
        <v>7482</v>
      </c>
      <c r="F1193" s="353">
        <f t="shared" si="100"/>
        <v>1.608</v>
      </c>
      <c r="G1193" s="353">
        <f t="shared" si="101"/>
        <v>0.598</v>
      </c>
      <c r="H1193" s="639" t="str">
        <f t="shared" si="102"/>
        <v>是</v>
      </c>
      <c r="I1193" s="642" t="str">
        <f t="shared" si="103"/>
        <v>项</v>
      </c>
    </row>
    <row r="1194" ht="34.9" hidden="1" customHeight="1" spans="1:9">
      <c r="A1194" s="457">
        <v>2210106</v>
      </c>
      <c r="B1194" s="459" t="s">
        <v>1052</v>
      </c>
      <c r="C1194" s="240">
        <v>0</v>
      </c>
      <c r="D1194" s="595">
        <v>0</v>
      </c>
      <c r="E1194" s="595">
        <v>0</v>
      </c>
      <c r="F1194" s="353" t="str">
        <f t="shared" si="100"/>
        <v/>
      </c>
      <c r="G1194" s="351" t="str">
        <f t="shared" si="101"/>
        <v/>
      </c>
      <c r="H1194" s="639" t="str">
        <f t="shared" si="102"/>
        <v>否</v>
      </c>
      <c r="I1194" s="642" t="str">
        <f t="shared" si="103"/>
        <v>项</v>
      </c>
    </row>
    <row r="1195" ht="34.9" customHeight="1" spans="1:9">
      <c r="A1195" s="457">
        <v>2210107</v>
      </c>
      <c r="B1195" s="458" t="s">
        <v>1053</v>
      </c>
      <c r="C1195" s="240">
        <v>132</v>
      </c>
      <c r="D1195" s="595">
        <v>130</v>
      </c>
      <c r="E1195" s="595">
        <v>50</v>
      </c>
      <c r="F1195" s="353">
        <f t="shared" si="100"/>
        <v>-0.621</v>
      </c>
      <c r="G1195" s="353">
        <f t="shared" si="101"/>
        <v>0.385</v>
      </c>
      <c r="H1195" s="639" t="str">
        <f t="shared" si="102"/>
        <v>是</v>
      </c>
      <c r="I1195" s="642" t="str">
        <f t="shared" si="103"/>
        <v>项</v>
      </c>
    </row>
    <row r="1196" s="488" customFormat="1" ht="34.9" customHeight="1" spans="1:9">
      <c r="A1196" s="457">
        <v>2210108</v>
      </c>
      <c r="B1196" s="458" t="s">
        <v>1054</v>
      </c>
      <c r="C1196" s="240">
        <v>9394</v>
      </c>
      <c r="D1196" s="595">
        <v>2000</v>
      </c>
      <c r="E1196" s="595">
        <v>760</v>
      </c>
      <c r="F1196" s="353">
        <f t="shared" si="100"/>
        <v>-0.919</v>
      </c>
      <c r="G1196" s="353">
        <f t="shared" si="101"/>
        <v>0.38</v>
      </c>
      <c r="H1196" s="639" t="str">
        <f t="shared" si="102"/>
        <v>是</v>
      </c>
      <c r="I1196" s="642" t="str">
        <f t="shared" si="103"/>
        <v>项</v>
      </c>
    </row>
    <row r="1197" ht="34.9" hidden="1" customHeight="1" spans="1:9">
      <c r="A1197" s="457">
        <v>2210109</v>
      </c>
      <c r="B1197" s="458" t="s">
        <v>1055</v>
      </c>
      <c r="C1197" s="240">
        <v>0</v>
      </c>
      <c r="D1197" s="595">
        <v>0</v>
      </c>
      <c r="E1197" s="595">
        <v>0</v>
      </c>
      <c r="F1197" s="353" t="str">
        <f t="shared" si="100"/>
        <v/>
      </c>
      <c r="G1197" s="351" t="str">
        <f t="shared" si="101"/>
        <v/>
      </c>
      <c r="H1197" s="639" t="str">
        <f t="shared" si="102"/>
        <v>否</v>
      </c>
      <c r="I1197" s="642" t="str">
        <f t="shared" si="103"/>
        <v>项</v>
      </c>
    </row>
    <row r="1198" s="488" customFormat="1" ht="34.9" customHeight="1" spans="1:9">
      <c r="A1198" s="457">
        <v>2210199</v>
      </c>
      <c r="B1198" s="458" t="s">
        <v>1056</v>
      </c>
      <c r="C1198" s="240">
        <v>0</v>
      </c>
      <c r="D1198" s="595">
        <v>100</v>
      </c>
      <c r="E1198" s="595">
        <v>20</v>
      </c>
      <c r="F1198" s="353" t="str">
        <f t="shared" si="100"/>
        <v/>
      </c>
      <c r="G1198" s="353">
        <f t="shared" si="101"/>
        <v>0.2</v>
      </c>
      <c r="H1198" s="639" t="str">
        <f t="shared" si="102"/>
        <v>是</v>
      </c>
      <c r="I1198" s="642" t="str">
        <f t="shared" si="103"/>
        <v>项</v>
      </c>
    </row>
    <row r="1199" ht="34.9" customHeight="1" spans="1:9">
      <c r="A1199" s="457">
        <v>22102</v>
      </c>
      <c r="B1199" s="458" t="s">
        <v>1057</v>
      </c>
      <c r="C1199" s="595">
        <f>SUM(C1200:C1202)</f>
        <v>8611</v>
      </c>
      <c r="D1199" s="595">
        <f>SUM(D1200:D1202)</f>
        <v>8853</v>
      </c>
      <c r="E1199" s="595">
        <f>SUM(E1200:E1202)</f>
        <v>8982</v>
      </c>
      <c r="F1199" s="353">
        <f t="shared" si="100"/>
        <v>0.043</v>
      </c>
      <c r="G1199" s="353">
        <f t="shared" si="101"/>
        <v>1.015</v>
      </c>
      <c r="H1199" s="639" t="str">
        <f t="shared" si="102"/>
        <v>是</v>
      </c>
      <c r="I1199" s="642" t="str">
        <f t="shared" si="103"/>
        <v>款</v>
      </c>
    </row>
    <row r="1200" ht="34.9" customHeight="1" spans="1:9">
      <c r="A1200" s="457">
        <v>2210201</v>
      </c>
      <c r="B1200" s="458" t="s">
        <v>1058</v>
      </c>
      <c r="C1200" s="240">
        <v>8611</v>
      </c>
      <c r="D1200" s="595">
        <v>8853</v>
      </c>
      <c r="E1200" s="595">
        <v>8982</v>
      </c>
      <c r="F1200" s="353">
        <f t="shared" si="100"/>
        <v>0.043</v>
      </c>
      <c r="G1200" s="353">
        <f t="shared" si="101"/>
        <v>1.015</v>
      </c>
      <c r="H1200" s="639" t="str">
        <f t="shared" si="102"/>
        <v>是</v>
      </c>
      <c r="I1200" s="642" t="str">
        <f t="shared" si="103"/>
        <v>项</v>
      </c>
    </row>
    <row r="1201" ht="34.9" hidden="1" customHeight="1" spans="1:9">
      <c r="A1201" s="457">
        <v>2210202</v>
      </c>
      <c r="B1201" s="458" t="s">
        <v>1059</v>
      </c>
      <c r="C1201" s="240">
        <v>0</v>
      </c>
      <c r="D1201" s="595">
        <v>0</v>
      </c>
      <c r="E1201" s="595">
        <v>0</v>
      </c>
      <c r="F1201" s="353" t="str">
        <f t="shared" si="100"/>
        <v/>
      </c>
      <c r="G1201" s="351" t="str">
        <f t="shared" si="101"/>
        <v/>
      </c>
      <c r="H1201" s="639" t="str">
        <f t="shared" si="102"/>
        <v>否</v>
      </c>
      <c r="I1201" s="642" t="str">
        <f t="shared" si="103"/>
        <v>项</v>
      </c>
    </row>
    <row r="1202" ht="34.9" hidden="1" customHeight="1" spans="1:9">
      <c r="A1202" s="457">
        <v>2210203</v>
      </c>
      <c r="B1202" s="458" t="s">
        <v>1060</v>
      </c>
      <c r="C1202" s="240">
        <v>0</v>
      </c>
      <c r="D1202" s="595">
        <v>0</v>
      </c>
      <c r="E1202" s="595">
        <v>0</v>
      </c>
      <c r="F1202" s="353" t="str">
        <f t="shared" si="100"/>
        <v/>
      </c>
      <c r="G1202" s="351" t="str">
        <f t="shared" si="101"/>
        <v/>
      </c>
      <c r="H1202" s="639" t="str">
        <f t="shared" si="102"/>
        <v>否</v>
      </c>
      <c r="I1202" s="642" t="str">
        <f t="shared" si="103"/>
        <v>项</v>
      </c>
    </row>
    <row r="1203" ht="34.9" hidden="1" customHeight="1" spans="1:9">
      <c r="A1203" s="457">
        <v>22103</v>
      </c>
      <c r="B1203" s="459" t="s">
        <v>1061</v>
      </c>
      <c r="C1203" s="595">
        <f>SUM(C1204:C1206)</f>
        <v>0</v>
      </c>
      <c r="D1203" s="595">
        <f>SUM(D1204:D1206)</f>
        <v>0</v>
      </c>
      <c r="E1203" s="595">
        <f>SUM(E1204:E1206)</f>
        <v>0</v>
      </c>
      <c r="F1203" s="353" t="str">
        <f t="shared" si="100"/>
        <v/>
      </c>
      <c r="G1203" s="351" t="str">
        <f t="shared" si="101"/>
        <v/>
      </c>
      <c r="H1203" s="639" t="str">
        <f t="shared" si="102"/>
        <v>否</v>
      </c>
      <c r="I1203" s="642" t="str">
        <f t="shared" si="103"/>
        <v>款</v>
      </c>
    </row>
    <row r="1204" ht="34.9" hidden="1" customHeight="1" spans="1:9">
      <c r="A1204" s="457">
        <v>2210301</v>
      </c>
      <c r="B1204" s="459" t="s">
        <v>1062</v>
      </c>
      <c r="C1204" s="240">
        <v>0</v>
      </c>
      <c r="D1204" s="595">
        <v>0</v>
      </c>
      <c r="E1204" s="595">
        <v>0</v>
      </c>
      <c r="F1204" s="353" t="str">
        <f t="shared" si="100"/>
        <v/>
      </c>
      <c r="G1204" s="351" t="str">
        <f t="shared" si="101"/>
        <v/>
      </c>
      <c r="H1204" s="639" t="str">
        <f t="shared" si="102"/>
        <v>否</v>
      </c>
      <c r="I1204" s="642" t="str">
        <f t="shared" si="103"/>
        <v>项</v>
      </c>
    </row>
    <row r="1205" ht="34.9" hidden="1" customHeight="1" spans="1:9">
      <c r="A1205" s="457">
        <v>2210302</v>
      </c>
      <c r="B1205" s="459" t="s">
        <v>1063</v>
      </c>
      <c r="C1205" s="240">
        <v>0</v>
      </c>
      <c r="D1205" s="595">
        <v>0</v>
      </c>
      <c r="E1205" s="595">
        <v>0</v>
      </c>
      <c r="F1205" s="353" t="str">
        <f t="shared" si="100"/>
        <v/>
      </c>
      <c r="G1205" s="351" t="str">
        <f t="shared" si="101"/>
        <v/>
      </c>
      <c r="H1205" s="639" t="str">
        <f t="shared" si="102"/>
        <v>否</v>
      </c>
      <c r="I1205" s="642" t="str">
        <f t="shared" si="103"/>
        <v>项</v>
      </c>
    </row>
    <row r="1206" ht="34.9" hidden="1" customHeight="1" spans="1:9">
      <c r="A1206" s="457">
        <v>2210399</v>
      </c>
      <c r="B1206" s="459" t="s">
        <v>1064</v>
      </c>
      <c r="C1206" s="240">
        <v>0</v>
      </c>
      <c r="D1206" s="595">
        <v>0</v>
      </c>
      <c r="E1206" s="595">
        <v>0</v>
      </c>
      <c r="F1206" s="353" t="str">
        <f t="shared" si="100"/>
        <v/>
      </c>
      <c r="G1206" s="351" t="str">
        <f t="shared" si="101"/>
        <v/>
      </c>
      <c r="H1206" s="639" t="str">
        <f t="shared" si="102"/>
        <v>否</v>
      </c>
      <c r="I1206" s="642" t="str">
        <f t="shared" si="103"/>
        <v>项</v>
      </c>
    </row>
    <row r="1207" ht="34.9" customHeight="1" spans="1:9">
      <c r="A1207" s="637">
        <v>222</v>
      </c>
      <c r="B1207" s="658" t="s">
        <v>115</v>
      </c>
      <c r="C1207" s="591">
        <f>SUM(C1208,C1226,C1240,C1246,C1252)</f>
        <v>880</v>
      </c>
      <c r="D1207" s="591">
        <f>SUM(D1208,D1226,D1240,D1246,D1252)</f>
        <v>820</v>
      </c>
      <c r="E1207" s="591">
        <f>SUM(E1208,E1226,E1240,E1246,E1252)</f>
        <v>445</v>
      </c>
      <c r="F1207" s="351">
        <f t="shared" si="100"/>
        <v>-0.494</v>
      </c>
      <c r="G1207" s="351">
        <f t="shared" si="101"/>
        <v>0.543</v>
      </c>
      <c r="H1207" s="639" t="str">
        <f t="shared" si="102"/>
        <v>是</v>
      </c>
      <c r="I1207" s="642" t="str">
        <f t="shared" si="103"/>
        <v>类</v>
      </c>
    </row>
    <row r="1208" ht="34.9" customHeight="1" spans="1:9">
      <c r="A1208" s="457">
        <v>22201</v>
      </c>
      <c r="B1208" s="459" t="s">
        <v>1065</v>
      </c>
      <c r="C1208" s="595">
        <f>SUM(C1209:C1225)</f>
        <v>120</v>
      </c>
      <c r="D1208" s="595">
        <f>SUM(D1209:D1225)</f>
        <v>120</v>
      </c>
      <c r="E1208" s="595">
        <f>SUM(E1209:E1225)</f>
        <v>52</v>
      </c>
      <c r="F1208" s="353">
        <f t="shared" si="100"/>
        <v>-0.567</v>
      </c>
      <c r="G1208" s="353">
        <f t="shared" si="101"/>
        <v>0.433</v>
      </c>
      <c r="H1208" s="639" t="str">
        <f t="shared" si="102"/>
        <v>是</v>
      </c>
      <c r="I1208" s="642" t="str">
        <f t="shared" si="103"/>
        <v>款</v>
      </c>
    </row>
    <row r="1209" ht="34.9" hidden="1" customHeight="1" spans="1:9">
      <c r="A1209" s="457">
        <v>2220101</v>
      </c>
      <c r="B1209" s="459" t="s">
        <v>138</v>
      </c>
      <c r="C1209" s="240">
        <v>0</v>
      </c>
      <c r="D1209" s="595">
        <v>0</v>
      </c>
      <c r="E1209" s="595">
        <v>0</v>
      </c>
      <c r="F1209" s="353" t="str">
        <f t="shared" si="100"/>
        <v/>
      </c>
      <c r="G1209" s="351" t="str">
        <f t="shared" si="101"/>
        <v/>
      </c>
      <c r="H1209" s="639" t="str">
        <f t="shared" si="102"/>
        <v>否</v>
      </c>
      <c r="I1209" s="642" t="str">
        <f t="shared" si="103"/>
        <v>项</v>
      </c>
    </row>
    <row r="1210" ht="34.9" hidden="1" customHeight="1" spans="1:9">
      <c r="A1210" s="457">
        <v>2220102</v>
      </c>
      <c r="B1210" s="459" t="s">
        <v>139</v>
      </c>
      <c r="C1210" s="240">
        <v>0</v>
      </c>
      <c r="D1210" s="595">
        <v>0</v>
      </c>
      <c r="E1210" s="595">
        <v>0</v>
      </c>
      <c r="F1210" s="353" t="str">
        <f t="shared" si="100"/>
        <v/>
      </c>
      <c r="G1210" s="351" t="str">
        <f t="shared" si="101"/>
        <v/>
      </c>
      <c r="H1210" s="639" t="str">
        <f t="shared" si="102"/>
        <v>否</v>
      </c>
      <c r="I1210" s="642" t="str">
        <f t="shared" si="103"/>
        <v>项</v>
      </c>
    </row>
    <row r="1211" ht="34.9" hidden="1" customHeight="1" spans="1:9">
      <c r="A1211" s="457">
        <v>2220103</v>
      </c>
      <c r="B1211" s="459" t="s">
        <v>140</v>
      </c>
      <c r="C1211" s="240">
        <v>0</v>
      </c>
      <c r="D1211" s="595">
        <v>0</v>
      </c>
      <c r="E1211" s="595">
        <v>0</v>
      </c>
      <c r="F1211" s="353" t="str">
        <f t="shared" si="100"/>
        <v/>
      </c>
      <c r="G1211" s="351" t="str">
        <f t="shared" si="101"/>
        <v/>
      </c>
      <c r="H1211" s="639" t="str">
        <f t="shared" si="102"/>
        <v>否</v>
      </c>
      <c r="I1211" s="642" t="str">
        <f t="shared" si="103"/>
        <v>项</v>
      </c>
    </row>
    <row r="1212" ht="34.9" hidden="1" customHeight="1" spans="1:9">
      <c r="A1212" s="457">
        <v>2220104</v>
      </c>
      <c r="B1212" s="459" t="s">
        <v>1066</v>
      </c>
      <c r="C1212" s="240">
        <v>0</v>
      </c>
      <c r="D1212" s="595">
        <v>0</v>
      </c>
      <c r="E1212" s="595">
        <v>0</v>
      </c>
      <c r="F1212" s="353" t="str">
        <f t="shared" si="100"/>
        <v/>
      </c>
      <c r="G1212" s="351" t="str">
        <f t="shared" si="101"/>
        <v/>
      </c>
      <c r="H1212" s="639" t="str">
        <f t="shared" si="102"/>
        <v>否</v>
      </c>
      <c r="I1212" s="642" t="str">
        <f t="shared" si="103"/>
        <v>项</v>
      </c>
    </row>
    <row r="1213" ht="34.9" customHeight="1" spans="1:9">
      <c r="A1213" s="457">
        <v>2220105</v>
      </c>
      <c r="B1213" s="459" t="s">
        <v>1067</v>
      </c>
      <c r="C1213" s="240">
        <v>0</v>
      </c>
      <c r="D1213" s="595">
        <v>0</v>
      </c>
      <c r="E1213" s="595">
        <v>50</v>
      </c>
      <c r="F1213" s="353" t="str">
        <f t="shared" si="100"/>
        <v/>
      </c>
      <c r="G1213" s="353" t="str">
        <f t="shared" si="101"/>
        <v/>
      </c>
      <c r="H1213" s="639" t="str">
        <f t="shared" si="102"/>
        <v>是</v>
      </c>
      <c r="I1213" s="642" t="str">
        <f t="shared" si="103"/>
        <v>项</v>
      </c>
    </row>
    <row r="1214" ht="34.9" hidden="1" customHeight="1" spans="1:9">
      <c r="A1214" s="457">
        <v>2220106</v>
      </c>
      <c r="B1214" s="459" t="s">
        <v>1068</v>
      </c>
      <c r="C1214" s="240">
        <v>0</v>
      </c>
      <c r="D1214" s="595">
        <v>0</v>
      </c>
      <c r="E1214" s="595">
        <v>0</v>
      </c>
      <c r="F1214" s="353" t="str">
        <f t="shared" si="100"/>
        <v/>
      </c>
      <c r="G1214" s="351" t="str">
        <f t="shared" si="101"/>
        <v/>
      </c>
      <c r="H1214" s="639" t="str">
        <f t="shared" si="102"/>
        <v>否</v>
      </c>
      <c r="I1214" s="642" t="str">
        <f t="shared" si="103"/>
        <v>项</v>
      </c>
    </row>
    <row r="1215" ht="34.9" hidden="1" customHeight="1" spans="1:9">
      <c r="A1215" s="457">
        <v>2220107</v>
      </c>
      <c r="B1215" s="459" t="s">
        <v>1069</v>
      </c>
      <c r="C1215" s="240">
        <v>0</v>
      </c>
      <c r="D1215" s="595">
        <v>0</v>
      </c>
      <c r="E1215" s="595">
        <v>0</v>
      </c>
      <c r="F1215" s="353" t="str">
        <f t="shared" si="100"/>
        <v/>
      </c>
      <c r="G1215" s="351" t="str">
        <f t="shared" si="101"/>
        <v/>
      </c>
      <c r="H1215" s="639" t="str">
        <f t="shared" si="102"/>
        <v>否</v>
      </c>
      <c r="I1215" s="642" t="str">
        <f t="shared" si="103"/>
        <v>项</v>
      </c>
    </row>
    <row r="1216" ht="34.9" hidden="1" customHeight="1" spans="1:9">
      <c r="A1216" s="457">
        <v>2220112</v>
      </c>
      <c r="B1216" s="459" t="s">
        <v>1070</v>
      </c>
      <c r="C1216" s="240">
        <v>0</v>
      </c>
      <c r="D1216" s="595">
        <v>0</v>
      </c>
      <c r="E1216" s="595">
        <v>0</v>
      </c>
      <c r="F1216" s="353" t="str">
        <f t="shared" si="100"/>
        <v/>
      </c>
      <c r="G1216" s="351" t="str">
        <f t="shared" si="101"/>
        <v/>
      </c>
      <c r="H1216" s="639" t="str">
        <f t="shared" si="102"/>
        <v>否</v>
      </c>
      <c r="I1216" s="642" t="str">
        <f t="shared" si="103"/>
        <v>项</v>
      </c>
    </row>
    <row r="1217" ht="34.9" hidden="1" customHeight="1" spans="1:9">
      <c r="A1217" s="457">
        <v>2220113</v>
      </c>
      <c r="B1217" s="459" t="s">
        <v>1071</v>
      </c>
      <c r="C1217" s="240">
        <v>0</v>
      </c>
      <c r="D1217" s="595">
        <v>0</v>
      </c>
      <c r="E1217" s="595">
        <v>0</v>
      </c>
      <c r="F1217" s="353" t="str">
        <f t="shared" si="100"/>
        <v/>
      </c>
      <c r="G1217" s="351" t="str">
        <f t="shared" si="101"/>
        <v/>
      </c>
      <c r="H1217" s="639" t="str">
        <f t="shared" si="102"/>
        <v>否</v>
      </c>
      <c r="I1217" s="642" t="str">
        <f t="shared" si="103"/>
        <v>项</v>
      </c>
    </row>
    <row r="1218" ht="34.9" hidden="1" customHeight="1" spans="1:9">
      <c r="A1218" s="457">
        <v>2220114</v>
      </c>
      <c r="B1218" s="459" t="s">
        <v>1072</v>
      </c>
      <c r="C1218" s="240">
        <v>0</v>
      </c>
      <c r="D1218" s="595">
        <v>0</v>
      </c>
      <c r="E1218" s="595">
        <v>0</v>
      </c>
      <c r="F1218" s="353" t="str">
        <f t="shared" si="100"/>
        <v/>
      </c>
      <c r="G1218" s="351" t="str">
        <f t="shared" si="101"/>
        <v/>
      </c>
      <c r="H1218" s="639" t="str">
        <f t="shared" si="102"/>
        <v>否</v>
      </c>
      <c r="I1218" s="642" t="str">
        <f t="shared" si="103"/>
        <v>项</v>
      </c>
    </row>
    <row r="1219" ht="34.9" hidden="1" customHeight="1" spans="1:9">
      <c r="A1219" s="457">
        <v>2220115</v>
      </c>
      <c r="B1219" s="459" t="s">
        <v>1073</v>
      </c>
      <c r="C1219" s="240">
        <v>0</v>
      </c>
      <c r="D1219" s="595">
        <v>0</v>
      </c>
      <c r="E1219" s="595">
        <v>0</v>
      </c>
      <c r="F1219" s="353" t="str">
        <f t="shared" si="100"/>
        <v/>
      </c>
      <c r="G1219" s="351" t="str">
        <f t="shared" si="101"/>
        <v/>
      </c>
      <c r="H1219" s="639" t="str">
        <f t="shared" si="102"/>
        <v>否</v>
      </c>
      <c r="I1219" s="642" t="str">
        <f t="shared" si="103"/>
        <v>项</v>
      </c>
    </row>
    <row r="1220" ht="34.9" hidden="1" customHeight="1" spans="1:9">
      <c r="A1220" s="457">
        <v>2220118</v>
      </c>
      <c r="B1220" s="459" t="s">
        <v>1074</v>
      </c>
      <c r="C1220" s="240">
        <v>0</v>
      </c>
      <c r="D1220" s="595">
        <v>0</v>
      </c>
      <c r="E1220" s="595">
        <v>0</v>
      </c>
      <c r="F1220" s="353" t="str">
        <f t="shared" si="100"/>
        <v/>
      </c>
      <c r="G1220" s="351" t="str">
        <f t="shared" si="101"/>
        <v/>
      </c>
      <c r="H1220" s="639" t="str">
        <f t="shared" si="102"/>
        <v>否</v>
      </c>
      <c r="I1220" s="642" t="str">
        <f t="shared" si="103"/>
        <v>项</v>
      </c>
    </row>
    <row r="1221" ht="34.9" hidden="1" customHeight="1" spans="1:9">
      <c r="A1221" s="457">
        <v>2220119</v>
      </c>
      <c r="B1221" s="459" t="s">
        <v>1075</v>
      </c>
      <c r="C1221" s="240"/>
      <c r="D1221" s="595">
        <v>0</v>
      </c>
      <c r="E1221" s="595">
        <v>0</v>
      </c>
      <c r="F1221" s="353" t="str">
        <f t="shared" si="100"/>
        <v/>
      </c>
      <c r="G1221" s="351" t="str">
        <f t="shared" si="101"/>
        <v/>
      </c>
      <c r="H1221" s="639" t="str">
        <f t="shared" si="102"/>
        <v>否</v>
      </c>
      <c r="I1221" s="642" t="str">
        <f t="shared" si="103"/>
        <v>项</v>
      </c>
    </row>
    <row r="1222" ht="34.9" hidden="1" customHeight="1" spans="1:9">
      <c r="A1222" s="457">
        <v>2220120</v>
      </c>
      <c r="B1222" s="459" t="s">
        <v>1076</v>
      </c>
      <c r="C1222" s="240"/>
      <c r="D1222" s="595">
        <v>0</v>
      </c>
      <c r="E1222" s="595">
        <v>0</v>
      </c>
      <c r="F1222" s="353" t="str">
        <f t="shared" ref="F1222:F1285" si="104">IF(C1222&lt;&gt;0,E1222/C1222-1,"")</f>
        <v/>
      </c>
      <c r="G1222" s="351" t="str">
        <f t="shared" ref="G1222:G1285" si="105">IF(D1222&lt;&gt;0,E1222/D1222,"")</f>
        <v/>
      </c>
      <c r="H1222" s="639" t="str">
        <f t="shared" si="102"/>
        <v>否</v>
      </c>
      <c r="I1222" s="642" t="str">
        <f t="shared" si="103"/>
        <v>项</v>
      </c>
    </row>
    <row r="1223" ht="34.9" hidden="1" customHeight="1" spans="1:9">
      <c r="A1223" s="457">
        <v>2220121</v>
      </c>
      <c r="B1223" s="459" t="s">
        <v>1077</v>
      </c>
      <c r="C1223" s="240"/>
      <c r="D1223" s="595">
        <v>0</v>
      </c>
      <c r="E1223" s="595">
        <v>0</v>
      </c>
      <c r="F1223" s="353" t="str">
        <f t="shared" si="104"/>
        <v/>
      </c>
      <c r="G1223" s="351" t="str">
        <f t="shared" si="105"/>
        <v/>
      </c>
      <c r="H1223" s="639" t="str">
        <f t="shared" si="102"/>
        <v>否</v>
      </c>
      <c r="I1223" s="642" t="str">
        <f t="shared" si="103"/>
        <v>项</v>
      </c>
    </row>
    <row r="1224" ht="34.9" hidden="1" customHeight="1" spans="1:9">
      <c r="A1224" s="457">
        <v>2220150</v>
      </c>
      <c r="B1224" s="458" t="s">
        <v>147</v>
      </c>
      <c r="C1224" s="240">
        <v>0</v>
      </c>
      <c r="D1224" s="595">
        <v>0</v>
      </c>
      <c r="E1224" s="595">
        <v>0</v>
      </c>
      <c r="F1224" s="353" t="str">
        <f t="shared" si="104"/>
        <v/>
      </c>
      <c r="G1224" s="351" t="str">
        <f t="shared" si="105"/>
        <v/>
      </c>
      <c r="H1224" s="639" t="str">
        <f t="shared" si="102"/>
        <v>否</v>
      </c>
      <c r="I1224" s="642" t="str">
        <f t="shared" si="103"/>
        <v>项</v>
      </c>
    </row>
    <row r="1225" ht="34.9" customHeight="1" spans="1:9">
      <c r="A1225" s="457">
        <v>2220199</v>
      </c>
      <c r="B1225" s="458" t="s">
        <v>1078</v>
      </c>
      <c r="C1225" s="240">
        <v>120</v>
      </c>
      <c r="D1225" s="595">
        <v>120</v>
      </c>
      <c r="E1225" s="595">
        <v>2</v>
      </c>
      <c r="F1225" s="353">
        <f t="shared" si="104"/>
        <v>-0.983</v>
      </c>
      <c r="G1225" s="353">
        <f t="shared" si="105"/>
        <v>0.017</v>
      </c>
      <c r="H1225" s="639" t="str">
        <f t="shared" si="102"/>
        <v>是</v>
      </c>
      <c r="I1225" s="642" t="str">
        <f t="shared" si="103"/>
        <v>项</v>
      </c>
    </row>
    <row r="1226" ht="34.9" customHeight="1" spans="1:9">
      <c r="A1226" s="457">
        <v>22202</v>
      </c>
      <c r="B1226" s="168" t="s">
        <v>1079</v>
      </c>
      <c r="C1226" s="595">
        <f>SUM(C1227:C1239)</f>
        <v>210</v>
      </c>
      <c r="D1226" s="595">
        <f>SUM(D1227:D1239)</f>
        <v>0</v>
      </c>
      <c r="E1226" s="595">
        <f>SUM(E1227:E1239)</f>
        <v>0</v>
      </c>
      <c r="F1226" s="353">
        <f t="shared" si="104"/>
        <v>-1</v>
      </c>
      <c r="G1226" s="353" t="str">
        <f t="shared" si="105"/>
        <v/>
      </c>
      <c r="H1226" s="639" t="str">
        <f t="shared" si="102"/>
        <v>是</v>
      </c>
      <c r="I1226" s="642" t="str">
        <f t="shared" si="103"/>
        <v>款</v>
      </c>
    </row>
    <row r="1227" ht="34.9" hidden="1" customHeight="1" spans="1:9">
      <c r="A1227" s="457">
        <v>2220201</v>
      </c>
      <c r="B1227" s="168" t="s">
        <v>203</v>
      </c>
      <c r="C1227" s="240">
        <v>0</v>
      </c>
      <c r="D1227" s="595">
        <v>0</v>
      </c>
      <c r="E1227" s="595"/>
      <c r="F1227" s="353" t="str">
        <f t="shared" si="104"/>
        <v/>
      </c>
      <c r="G1227" s="351" t="str">
        <f t="shared" si="105"/>
        <v/>
      </c>
      <c r="H1227" s="639" t="str">
        <f t="shared" si="102"/>
        <v>否</v>
      </c>
      <c r="I1227" s="642" t="str">
        <f t="shared" si="103"/>
        <v>项</v>
      </c>
    </row>
    <row r="1228" ht="34.9" hidden="1" customHeight="1" spans="1:9">
      <c r="A1228" s="457">
        <v>2220202</v>
      </c>
      <c r="B1228" s="168" t="s">
        <v>204</v>
      </c>
      <c r="C1228" s="240">
        <v>0</v>
      </c>
      <c r="D1228" s="595">
        <v>0</v>
      </c>
      <c r="E1228" s="595"/>
      <c r="F1228" s="353" t="str">
        <f t="shared" si="104"/>
        <v/>
      </c>
      <c r="G1228" s="351" t="str">
        <f t="shared" si="105"/>
        <v/>
      </c>
      <c r="H1228" s="639" t="str">
        <f t="shared" si="102"/>
        <v>否</v>
      </c>
      <c r="I1228" s="642" t="str">
        <f t="shared" si="103"/>
        <v>项</v>
      </c>
    </row>
    <row r="1229" ht="34.9" hidden="1" customHeight="1" spans="1:9">
      <c r="A1229" s="457">
        <v>2220203</v>
      </c>
      <c r="B1229" s="168" t="s">
        <v>205</v>
      </c>
      <c r="C1229" s="240">
        <v>0</v>
      </c>
      <c r="D1229" s="595">
        <v>0</v>
      </c>
      <c r="E1229" s="595"/>
      <c r="F1229" s="353" t="str">
        <f t="shared" si="104"/>
        <v/>
      </c>
      <c r="G1229" s="351" t="str">
        <f t="shared" si="105"/>
        <v/>
      </c>
      <c r="H1229" s="639" t="str">
        <f t="shared" si="102"/>
        <v>否</v>
      </c>
      <c r="I1229" s="642" t="str">
        <f t="shared" si="103"/>
        <v>项</v>
      </c>
    </row>
    <row r="1230" ht="34.9" hidden="1" customHeight="1" spans="1:9">
      <c r="A1230" s="457">
        <v>2220204</v>
      </c>
      <c r="B1230" s="168" t="s">
        <v>1080</v>
      </c>
      <c r="C1230" s="240">
        <v>0</v>
      </c>
      <c r="D1230" s="595">
        <v>0</v>
      </c>
      <c r="E1230" s="595"/>
      <c r="F1230" s="353" t="str">
        <f t="shared" si="104"/>
        <v/>
      </c>
      <c r="G1230" s="351" t="str">
        <f t="shared" si="105"/>
        <v/>
      </c>
      <c r="H1230" s="639" t="str">
        <f t="shared" si="102"/>
        <v>否</v>
      </c>
      <c r="I1230" s="642" t="str">
        <f t="shared" si="103"/>
        <v>项</v>
      </c>
    </row>
    <row r="1231" ht="34.9" hidden="1" customHeight="1" spans="1:9">
      <c r="A1231" s="457">
        <v>2220205</v>
      </c>
      <c r="B1231" s="168" t="s">
        <v>1081</v>
      </c>
      <c r="C1231" s="240">
        <v>0</v>
      </c>
      <c r="D1231" s="595">
        <v>0</v>
      </c>
      <c r="E1231" s="595"/>
      <c r="F1231" s="353" t="str">
        <f t="shared" si="104"/>
        <v/>
      </c>
      <c r="G1231" s="351" t="str">
        <f t="shared" si="105"/>
        <v/>
      </c>
      <c r="H1231" s="639" t="str">
        <f t="shared" si="102"/>
        <v>否</v>
      </c>
      <c r="I1231" s="642" t="str">
        <f t="shared" si="103"/>
        <v>项</v>
      </c>
    </row>
    <row r="1232" ht="34.9" hidden="1" customHeight="1" spans="1:9">
      <c r="A1232" s="457">
        <v>2220206</v>
      </c>
      <c r="B1232" s="168" t="s">
        <v>1082</v>
      </c>
      <c r="C1232" s="240">
        <v>0</v>
      </c>
      <c r="D1232" s="595">
        <v>0</v>
      </c>
      <c r="E1232" s="595"/>
      <c r="F1232" s="353" t="str">
        <f t="shared" si="104"/>
        <v/>
      </c>
      <c r="G1232" s="351" t="str">
        <f t="shared" si="105"/>
        <v/>
      </c>
      <c r="H1232" s="639" t="str">
        <f t="shared" si="102"/>
        <v>否</v>
      </c>
      <c r="I1232" s="642" t="str">
        <f t="shared" si="103"/>
        <v>项</v>
      </c>
    </row>
    <row r="1233" s="488" customFormat="1" ht="34.9" hidden="1" customHeight="1" spans="1:9">
      <c r="A1233" s="457">
        <v>2220207</v>
      </c>
      <c r="B1233" s="168" t="s">
        <v>1083</v>
      </c>
      <c r="C1233" s="240">
        <v>0</v>
      </c>
      <c r="D1233" s="595">
        <v>0</v>
      </c>
      <c r="E1233" s="595"/>
      <c r="F1233" s="353" t="str">
        <f t="shared" si="104"/>
        <v/>
      </c>
      <c r="G1233" s="351" t="str">
        <f t="shared" si="105"/>
        <v/>
      </c>
      <c r="H1233" s="639" t="str">
        <f t="shared" si="102"/>
        <v>否</v>
      </c>
      <c r="I1233" s="642" t="str">
        <f t="shared" si="103"/>
        <v>项</v>
      </c>
    </row>
    <row r="1234" s="488" customFormat="1" ht="34.9" hidden="1" customHeight="1" spans="1:9">
      <c r="A1234" s="457">
        <v>2220209</v>
      </c>
      <c r="B1234" s="168" t="s">
        <v>1084</v>
      </c>
      <c r="C1234" s="240">
        <v>0</v>
      </c>
      <c r="D1234" s="595">
        <v>0</v>
      </c>
      <c r="E1234" s="595"/>
      <c r="F1234" s="353" t="str">
        <f t="shared" si="104"/>
        <v/>
      </c>
      <c r="G1234" s="351" t="str">
        <f t="shared" si="105"/>
        <v/>
      </c>
      <c r="H1234" s="639" t="str">
        <f t="shared" si="102"/>
        <v>否</v>
      </c>
      <c r="I1234" s="642" t="str">
        <f t="shared" si="103"/>
        <v>项</v>
      </c>
    </row>
    <row r="1235" s="488" customFormat="1" ht="34.9" hidden="1" customHeight="1" spans="1:9">
      <c r="A1235" s="457">
        <v>2220210</v>
      </c>
      <c r="B1235" s="168" t="s">
        <v>1085</v>
      </c>
      <c r="C1235" s="240">
        <v>0</v>
      </c>
      <c r="D1235" s="595">
        <v>0</v>
      </c>
      <c r="E1235" s="595"/>
      <c r="F1235" s="353" t="str">
        <f t="shared" si="104"/>
        <v/>
      </c>
      <c r="G1235" s="351" t="str">
        <f t="shared" si="105"/>
        <v/>
      </c>
      <c r="H1235" s="639" t="str">
        <f t="shared" si="102"/>
        <v>否</v>
      </c>
      <c r="I1235" s="642" t="str">
        <f t="shared" si="103"/>
        <v>项</v>
      </c>
    </row>
    <row r="1236" s="488" customFormat="1" ht="34.9" customHeight="1" spans="1:9">
      <c r="A1236" s="457">
        <v>2220211</v>
      </c>
      <c r="B1236" s="168" t="s">
        <v>1086</v>
      </c>
      <c r="C1236" s="240">
        <v>210</v>
      </c>
      <c r="D1236" s="595">
        <v>0</v>
      </c>
      <c r="E1236" s="595"/>
      <c r="F1236" s="353">
        <f t="shared" si="104"/>
        <v>-1</v>
      </c>
      <c r="G1236" s="353" t="str">
        <f t="shared" si="105"/>
        <v/>
      </c>
      <c r="H1236" s="639" t="str">
        <f t="shared" si="102"/>
        <v>是</v>
      </c>
      <c r="I1236" s="642" t="str">
        <f t="shared" si="103"/>
        <v>项</v>
      </c>
    </row>
    <row r="1237" s="488" customFormat="1" ht="34.9" hidden="1" customHeight="1" spans="1:9">
      <c r="A1237" s="457">
        <v>2220212</v>
      </c>
      <c r="B1237" s="168" t="s">
        <v>1087</v>
      </c>
      <c r="C1237" s="240">
        <v>0</v>
      </c>
      <c r="D1237" s="595">
        <v>0</v>
      </c>
      <c r="E1237" s="595"/>
      <c r="F1237" s="353" t="str">
        <f t="shared" si="104"/>
        <v/>
      </c>
      <c r="G1237" s="351" t="str">
        <f t="shared" si="105"/>
        <v/>
      </c>
      <c r="H1237" s="639" t="str">
        <f t="shared" si="102"/>
        <v>否</v>
      </c>
      <c r="I1237" s="642" t="str">
        <f t="shared" si="103"/>
        <v>项</v>
      </c>
    </row>
    <row r="1238" s="488" customFormat="1" ht="34.9" hidden="1" customHeight="1" spans="1:9">
      <c r="A1238" s="457">
        <v>2220250</v>
      </c>
      <c r="B1238" s="168" t="s">
        <v>210</v>
      </c>
      <c r="C1238" s="240">
        <v>0</v>
      </c>
      <c r="D1238" s="595">
        <v>0</v>
      </c>
      <c r="E1238" s="595"/>
      <c r="F1238" s="353" t="str">
        <f t="shared" si="104"/>
        <v/>
      </c>
      <c r="G1238" s="351" t="str">
        <f t="shared" si="105"/>
        <v/>
      </c>
      <c r="H1238" s="639" t="str">
        <f t="shared" si="102"/>
        <v>否</v>
      </c>
      <c r="I1238" s="642" t="str">
        <f t="shared" si="103"/>
        <v>项</v>
      </c>
    </row>
    <row r="1239" s="488" customFormat="1" ht="34.9" hidden="1" customHeight="1" spans="1:9">
      <c r="A1239" s="457">
        <v>2220299</v>
      </c>
      <c r="B1239" s="168" t="s">
        <v>1088</v>
      </c>
      <c r="C1239" s="240">
        <v>0</v>
      </c>
      <c r="D1239" s="595">
        <v>0</v>
      </c>
      <c r="E1239" s="595"/>
      <c r="F1239" s="353" t="str">
        <f t="shared" si="104"/>
        <v/>
      </c>
      <c r="G1239" s="351" t="str">
        <f t="shared" si="105"/>
        <v/>
      </c>
      <c r="H1239" s="639" t="str">
        <f t="shared" si="102"/>
        <v>否</v>
      </c>
      <c r="I1239" s="642" t="str">
        <f t="shared" si="103"/>
        <v>项</v>
      </c>
    </row>
    <row r="1240" ht="34.9" hidden="1" customHeight="1" spans="1:9">
      <c r="A1240" s="457">
        <v>22203</v>
      </c>
      <c r="B1240" s="458" t="s">
        <v>1089</v>
      </c>
      <c r="C1240" s="595">
        <f>SUM(C1241:C1245)</f>
        <v>0</v>
      </c>
      <c r="D1240" s="595">
        <f>SUM(D1241:D1245)</f>
        <v>0</v>
      </c>
      <c r="E1240" s="595">
        <f>SUM(E1241:E1245)</f>
        <v>0</v>
      </c>
      <c r="F1240" s="353" t="str">
        <f t="shared" si="104"/>
        <v/>
      </c>
      <c r="G1240" s="351" t="str">
        <f t="shared" si="105"/>
        <v/>
      </c>
      <c r="H1240" s="639" t="str">
        <f t="shared" si="102"/>
        <v>否</v>
      </c>
      <c r="I1240" s="642" t="str">
        <f t="shared" si="103"/>
        <v>款</v>
      </c>
    </row>
    <row r="1241" ht="34.9" hidden="1" customHeight="1" spans="1:9">
      <c r="A1241" s="457">
        <v>2220301</v>
      </c>
      <c r="B1241" s="458" t="s">
        <v>1090</v>
      </c>
      <c r="C1241" s="240">
        <v>0</v>
      </c>
      <c r="D1241" s="595">
        <v>0</v>
      </c>
      <c r="E1241" s="595">
        <v>0</v>
      </c>
      <c r="F1241" s="353" t="str">
        <f t="shared" si="104"/>
        <v/>
      </c>
      <c r="G1241" s="351" t="str">
        <f t="shared" si="105"/>
        <v/>
      </c>
      <c r="H1241" s="639" t="str">
        <f t="shared" si="102"/>
        <v>否</v>
      </c>
      <c r="I1241" s="642" t="str">
        <f t="shared" si="103"/>
        <v>项</v>
      </c>
    </row>
    <row r="1242" s="488" customFormat="1" ht="34.9" hidden="1" customHeight="1" spans="1:9">
      <c r="A1242" s="457">
        <v>2220303</v>
      </c>
      <c r="B1242" s="458" t="s">
        <v>1091</v>
      </c>
      <c r="C1242" s="240">
        <v>0</v>
      </c>
      <c r="D1242" s="595">
        <v>0</v>
      </c>
      <c r="E1242" s="595">
        <v>0</v>
      </c>
      <c r="F1242" s="353" t="str">
        <f t="shared" si="104"/>
        <v/>
      </c>
      <c r="G1242" s="351" t="str">
        <f t="shared" si="105"/>
        <v/>
      </c>
      <c r="H1242" s="639" t="str">
        <f t="shared" si="102"/>
        <v>否</v>
      </c>
      <c r="I1242" s="642" t="str">
        <f t="shared" si="103"/>
        <v>项</v>
      </c>
    </row>
    <row r="1243" ht="34.9" hidden="1" customHeight="1" spans="1:9">
      <c r="A1243" s="457">
        <v>2220304</v>
      </c>
      <c r="B1243" s="458" t="s">
        <v>1092</v>
      </c>
      <c r="C1243" s="240">
        <v>0</v>
      </c>
      <c r="D1243" s="595">
        <v>0</v>
      </c>
      <c r="E1243" s="595">
        <v>0</v>
      </c>
      <c r="F1243" s="353" t="str">
        <f t="shared" si="104"/>
        <v/>
      </c>
      <c r="G1243" s="351" t="str">
        <f t="shared" si="105"/>
        <v/>
      </c>
      <c r="H1243" s="639" t="str">
        <f t="shared" si="102"/>
        <v>否</v>
      </c>
      <c r="I1243" s="642" t="str">
        <f t="shared" si="103"/>
        <v>项</v>
      </c>
    </row>
    <row r="1244" customFormat="1" ht="34.9" hidden="1" customHeight="1" spans="1:9">
      <c r="A1244" s="457">
        <v>2220305</v>
      </c>
      <c r="B1244" s="458" t="s">
        <v>1093</v>
      </c>
      <c r="C1244" s="240"/>
      <c r="D1244" s="595">
        <v>0</v>
      </c>
      <c r="E1244" s="595">
        <v>0</v>
      </c>
      <c r="F1244" s="353" t="str">
        <f t="shared" si="104"/>
        <v/>
      </c>
      <c r="G1244" s="351" t="str">
        <f t="shared" si="105"/>
        <v/>
      </c>
      <c r="H1244" s="639" t="str">
        <f t="shared" si="102"/>
        <v>否</v>
      </c>
      <c r="I1244" s="642" t="str">
        <f t="shared" si="103"/>
        <v>项</v>
      </c>
    </row>
    <row r="1245" s="488" customFormat="1" ht="34.9" hidden="1" customHeight="1" spans="1:9">
      <c r="A1245" s="457">
        <v>2220399</v>
      </c>
      <c r="B1245" s="458" t="s">
        <v>1094</v>
      </c>
      <c r="C1245" s="240">
        <v>0</v>
      </c>
      <c r="D1245" s="595">
        <v>0</v>
      </c>
      <c r="E1245" s="595">
        <v>0</v>
      </c>
      <c r="F1245" s="353" t="str">
        <f t="shared" si="104"/>
        <v/>
      </c>
      <c r="G1245" s="351" t="str">
        <f t="shared" si="105"/>
        <v/>
      </c>
      <c r="H1245" s="639" t="str">
        <f t="shared" si="102"/>
        <v>否</v>
      </c>
      <c r="I1245" s="642" t="str">
        <f t="shared" si="103"/>
        <v>项</v>
      </c>
    </row>
    <row r="1246" s="488" customFormat="1" ht="34.9" customHeight="1" spans="1:9">
      <c r="A1246" s="457">
        <v>22204</v>
      </c>
      <c r="B1246" s="458" t="s">
        <v>1095</v>
      </c>
      <c r="C1246" s="595">
        <f>SUM(C1247:C1251)</f>
        <v>0</v>
      </c>
      <c r="D1246" s="595">
        <f>SUM(D1247:D1251)</f>
        <v>500</v>
      </c>
      <c r="E1246" s="595">
        <f>SUM(E1247:E1251)</f>
        <v>393</v>
      </c>
      <c r="F1246" s="353" t="str">
        <f t="shared" si="104"/>
        <v/>
      </c>
      <c r="G1246" s="353">
        <f t="shared" si="105"/>
        <v>0.786</v>
      </c>
      <c r="H1246" s="639" t="str">
        <f t="shared" ref="H1246:H1249" si="106">IF(LEN(A1246)=3,"是",IF(B1246&lt;&gt;"",IF(SUM(C1246:E1246)&lt;&gt;0,"是","否"),"是"))</f>
        <v>是</v>
      </c>
      <c r="I1246" s="642" t="str">
        <f t="shared" ref="I1246:I1249" si="107">IF(LEN(A1246)=3,"类",IF(LEN(A1246)=5,"款","项"))</f>
        <v>款</v>
      </c>
    </row>
    <row r="1247" s="488" customFormat="1" ht="34.9" hidden="1" customHeight="1" spans="1:9">
      <c r="A1247" s="457">
        <v>2220401</v>
      </c>
      <c r="B1247" s="458" t="s">
        <v>1096</v>
      </c>
      <c r="C1247" s="240">
        <v>0</v>
      </c>
      <c r="D1247" s="595">
        <v>0</v>
      </c>
      <c r="E1247" s="595">
        <v>0</v>
      </c>
      <c r="F1247" s="353" t="str">
        <f t="shared" si="104"/>
        <v/>
      </c>
      <c r="G1247" s="351" t="str">
        <f t="shared" si="105"/>
        <v/>
      </c>
      <c r="H1247" s="639" t="str">
        <f t="shared" si="106"/>
        <v>否</v>
      </c>
      <c r="I1247" s="642" t="str">
        <f t="shared" si="107"/>
        <v>项</v>
      </c>
    </row>
    <row r="1248" s="488" customFormat="1" ht="34.9" hidden="1" customHeight="1" spans="1:9">
      <c r="A1248" s="457">
        <v>2220402</v>
      </c>
      <c r="B1248" s="458" t="s">
        <v>1097</v>
      </c>
      <c r="C1248" s="240">
        <v>0</v>
      </c>
      <c r="D1248" s="595">
        <v>0</v>
      </c>
      <c r="E1248" s="595">
        <v>0</v>
      </c>
      <c r="F1248" s="353" t="str">
        <f t="shared" si="104"/>
        <v/>
      </c>
      <c r="G1248" s="351" t="str">
        <f t="shared" si="105"/>
        <v/>
      </c>
      <c r="H1248" s="639" t="str">
        <f t="shared" si="106"/>
        <v>否</v>
      </c>
      <c r="I1248" s="642" t="str">
        <f t="shared" si="107"/>
        <v>项</v>
      </c>
    </row>
    <row r="1249" s="488" customFormat="1" ht="34.9" hidden="1" customHeight="1" spans="1:9">
      <c r="A1249" s="457">
        <v>2220403</v>
      </c>
      <c r="B1249" s="458" t="s">
        <v>1098</v>
      </c>
      <c r="C1249" s="240">
        <v>0</v>
      </c>
      <c r="D1249" s="595">
        <v>0</v>
      </c>
      <c r="E1249" s="595">
        <v>0</v>
      </c>
      <c r="F1249" s="353" t="str">
        <f t="shared" si="104"/>
        <v/>
      </c>
      <c r="G1249" s="351" t="str">
        <f t="shared" si="105"/>
        <v/>
      </c>
      <c r="H1249" s="639" t="str">
        <f t="shared" si="106"/>
        <v>否</v>
      </c>
      <c r="I1249" s="642" t="str">
        <f t="shared" si="107"/>
        <v>项</v>
      </c>
    </row>
    <row r="1250" s="488" customFormat="1" ht="34.9" hidden="1" customHeight="1" spans="1:9">
      <c r="A1250" s="457">
        <v>2220404</v>
      </c>
      <c r="B1250" s="459" t="s">
        <v>1099</v>
      </c>
      <c r="C1250" s="240">
        <v>0</v>
      </c>
      <c r="D1250" s="595">
        <v>0</v>
      </c>
      <c r="E1250" s="595">
        <v>0</v>
      </c>
      <c r="F1250" s="353" t="str">
        <f t="shared" si="104"/>
        <v/>
      </c>
      <c r="G1250" s="351" t="str">
        <f t="shared" si="105"/>
        <v/>
      </c>
      <c r="H1250" s="639" t="str">
        <f t="shared" ref="H1250:H1313" si="108">IF(LEN(A1250)=3,"是",IF(B1250&lt;&gt;"",IF(SUM(C1250:E1250)&lt;&gt;0,"是","否"),"是"))</f>
        <v>否</v>
      </c>
      <c r="I1250" s="642" t="str">
        <f t="shared" ref="I1250:I1313" si="109">IF(LEN(A1250)=3,"类",IF(LEN(A1250)=5,"款","项"))</f>
        <v>项</v>
      </c>
    </row>
    <row r="1251" ht="34.9" customHeight="1" spans="1:9">
      <c r="A1251" s="457">
        <v>2220499</v>
      </c>
      <c r="B1251" s="458" t="s">
        <v>1100</v>
      </c>
      <c r="C1251" s="240">
        <v>0</v>
      </c>
      <c r="D1251" s="595">
        <v>500</v>
      </c>
      <c r="E1251" s="595">
        <v>393</v>
      </c>
      <c r="F1251" s="353" t="str">
        <f t="shared" si="104"/>
        <v/>
      </c>
      <c r="G1251" s="353">
        <f t="shared" si="105"/>
        <v>0.786</v>
      </c>
      <c r="H1251" s="639" t="str">
        <f t="shared" si="108"/>
        <v>是</v>
      </c>
      <c r="I1251" s="642" t="str">
        <f t="shared" si="109"/>
        <v>项</v>
      </c>
    </row>
    <row r="1252" ht="34.9" customHeight="1" spans="1:9">
      <c r="A1252" s="457">
        <v>22205</v>
      </c>
      <c r="B1252" s="458" t="s">
        <v>1101</v>
      </c>
      <c r="C1252" s="595">
        <f>SUM(C1253:C1264)</f>
        <v>550</v>
      </c>
      <c r="D1252" s="595">
        <f>SUM(D1253:D1264)</f>
        <v>200</v>
      </c>
      <c r="E1252" s="595">
        <f>SUM(E1253:E1264)</f>
        <v>0</v>
      </c>
      <c r="F1252" s="353">
        <f t="shared" si="104"/>
        <v>-1</v>
      </c>
      <c r="G1252" s="353">
        <f t="shared" si="105"/>
        <v>0</v>
      </c>
      <c r="H1252" s="639" t="str">
        <f t="shared" si="108"/>
        <v>是</v>
      </c>
      <c r="I1252" s="642" t="str">
        <f t="shared" si="109"/>
        <v>款</v>
      </c>
    </row>
    <row r="1253" ht="34.9" hidden="1" customHeight="1" spans="1:9">
      <c r="A1253" s="457">
        <v>2220501</v>
      </c>
      <c r="B1253" s="458" t="s">
        <v>1102</v>
      </c>
      <c r="C1253" s="240">
        <v>0</v>
      </c>
      <c r="D1253" s="595">
        <v>0</v>
      </c>
      <c r="E1253" s="595">
        <v>0</v>
      </c>
      <c r="F1253" s="353" t="str">
        <f t="shared" si="104"/>
        <v/>
      </c>
      <c r="G1253" s="351" t="str">
        <f t="shared" si="105"/>
        <v/>
      </c>
      <c r="H1253" s="639" t="str">
        <f t="shared" si="108"/>
        <v>否</v>
      </c>
      <c r="I1253" s="642" t="str">
        <f t="shared" si="109"/>
        <v>项</v>
      </c>
    </row>
    <row r="1254" ht="34.9" hidden="1" customHeight="1" spans="1:9">
      <c r="A1254" s="457">
        <v>2220502</v>
      </c>
      <c r="B1254" s="458" t="s">
        <v>1103</v>
      </c>
      <c r="C1254" s="240">
        <v>0</v>
      </c>
      <c r="D1254" s="595">
        <v>0</v>
      </c>
      <c r="E1254" s="595">
        <v>0</v>
      </c>
      <c r="F1254" s="353" t="str">
        <f t="shared" si="104"/>
        <v/>
      </c>
      <c r="G1254" s="351" t="str">
        <f t="shared" si="105"/>
        <v/>
      </c>
      <c r="H1254" s="639" t="str">
        <f t="shared" si="108"/>
        <v>否</v>
      </c>
      <c r="I1254" s="642" t="str">
        <f t="shared" si="109"/>
        <v>项</v>
      </c>
    </row>
    <row r="1255" ht="34.9" hidden="1" customHeight="1" spans="1:9">
      <c r="A1255" s="457">
        <v>2220503</v>
      </c>
      <c r="B1255" s="458" t="s">
        <v>1104</v>
      </c>
      <c r="C1255" s="240">
        <v>0</v>
      </c>
      <c r="D1255" s="595">
        <v>0</v>
      </c>
      <c r="E1255" s="595">
        <v>0</v>
      </c>
      <c r="F1255" s="353" t="str">
        <f t="shared" si="104"/>
        <v/>
      </c>
      <c r="G1255" s="351" t="str">
        <f t="shared" si="105"/>
        <v/>
      </c>
      <c r="H1255" s="639" t="str">
        <f t="shared" si="108"/>
        <v>否</v>
      </c>
      <c r="I1255" s="642" t="str">
        <f t="shared" si="109"/>
        <v>项</v>
      </c>
    </row>
    <row r="1256" ht="34.9" hidden="1" customHeight="1" spans="1:9">
      <c r="A1256" s="457">
        <v>2220504</v>
      </c>
      <c r="B1256" s="458" t="s">
        <v>1105</v>
      </c>
      <c r="C1256" s="240">
        <v>0</v>
      </c>
      <c r="D1256" s="595">
        <v>0</v>
      </c>
      <c r="E1256" s="595">
        <v>0</v>
      </c>
      <c r="F1256" s="353" t="str">
        <f t="shared" si="104"/>
        <v/>
      </c>
      <c r="G1256" s="351" t="str">
        <f t="shared" si="105"/>
        <v/>
      </c>
      <c r="H1256" s="639" t="str">
        <f t="shared" si="108"/>
        <v>否</v>
      </c>
      <c r="I1256" s="642" t="str">
        <f t="shared" si="109"/>
        <v>项</v>
      </c>
    </row>
    <row r="1257" ht="34.9" hidden="1" customHeight="1" spans="1:9">
      <c r="A1257" s="457">
        <v>2220505</v>
      </c>
      <c r="B1257" s="458" t="s">
        <v>1106</v>
      </c>
      <c r="C1257" s="240">
        <v>0</v>
      </c>
      <c r="D1257" s="595">
        <v>0</v>
      </c>
      <c r="E1257" s="595">
        <v>0</v>
      </c>
      <c r="F1257" s="353" t="str">
        <f t="shared" si="104"/>
        <v/>
      </c>
      <c r="G1257" s="351" t="str">
        <f t="shared" si="105"/>
        <v/>
      </c>
      <c r="H1257" s="639" t="str">
        <f t="shared" si="108"/>
        <v>否</v>
      </c>
      <c r="I1257" s="642" t="str">
        <f t="shared" si="109"/>
        <v>项</v>
      </c>
    </row>
    <row r="1258" s="488" customFormat="1" ht="34.9" hidden="1" customHeight="1" spans="1:9">
      <c r="A1258" s="457">
        <v>2220506</v>
      </c>
      <c r="B1258" s="459" t="s">
        <v>1107</v>
      </c>
      <c r="C1258" s="240">
        <v>0</v>
      </c>
      <c r="D1258" s="595">
        <v>0</v>
      </c>
      <c r="E1258" s="595">
        <v>0</v>
      </c>
      <c r="F1258" s="353" t="str">
        <f t="shared" si="104"/>
        <v/>
      </c>
      <c r="G1258" s="351" t="str">
        <f t="shared" si="105"/>
        <v/>
      </c>
      <c r="H1258" s="639" t="str">
        <f t="shared" si="108"/>
        <v>否</v>
      </c>
      <c r="I1258" s="642" t="str">
        <f t="shared" si="109"/>
        <v>项</v>
      </c>
    </row>
    <row r="1259" ht="34.9" hidden="1" customHeight="1" spans="1:9">
      <c r="A1259" s="457">
        <v>2220507</v>
      </c>
      <c r="B1259" s="458" t="s">
        <v>1108</v>
      </c>
      <c r="C1259" s="240">
        <v>0</v>
      </c>
      <c r="D1259" s="595">
        <v>0</v>
      </c>
      <c r="E1259" s="595">
        <v>0</v>
      </c>
      <c r="F1259" s="353" t="str">
        <f t="shared" si="104"/>
        <v/>
      </c>
      <c r="G1259" s="351" t="str">
        <f t="shared" si="105"/>
        <v/>
      </c>
      <c r="H1259" s="639" t="str">
        <f t="shared" si="108"/>
        <v>否</v>
      </c>
      <c r="I1259" s="642" t="str">
        <f t="shared" si="109"/>
        <v>项</v>
      </c>
    </row>
    <row r="1260" ht="34.9" hidden="1" customHeight="1" spans="1:9">
      <c r="A1260" s="457">
        <v>2220508</v>
      </c>
      <c r="B1260" s="459" t="s">
        <v>1109</v>
      </c>
      <c r="C1260" s="240">
        <v>0</v>
      </c>
      <c r="D1260" s="595">
        <v>0</v>
      </c>
      <c r="E1260" s="595">
        <v>0</v>
      </c>
      <c r="F1260" s="353" t="str">
        <f t="shared" si="104"/>
        <v/>
      </c>
      <c r="G1260" s="351" t="str">
        <f t="shared" si="105"/>
        <v/>
      </c>
      <c r="H1260" s="639" t="str">
        <f t="shared" si="108"/>
        <v>否</v>
      </c>
      <c r="I1260" s="642" t="str">
        <f t="shared" si="109"/>
        <v>项</v>
      </c>
    </row>
    <row r="1261" s="488" customFormat="1" ht="34.9" hidden="1" customHeight="1" spans="1:9">
      <c r="A1261" s="457">
        <v>2220509</v>
      </c>
      <c r="B1261" s="458" t="s">
        <v>1110</v>
      </c>
      <c r="C1261" s="240">
        <v>0</v>
      </c>
      <c r="D1261" s="595">
        <v>0</v>
      </c>
      <c r="E1261" s="595">
        <v>0</v>
      </c>
      <c r="F1261" s="353" t="str">
        <f t="shared" si="104"/>
        <v/>
      </c>
      <c r="G1261" s="351" t="str">
        <f t="shared" si="105"/>
        <v/>
      </c>
      <c r="H1261" s="639" t="str">
        <f t="shared" si="108"/>
        <v>否</v>
      </c>
      <c r="I1261" s="642" t="str">
        <f t="shared" si="109"/>
        <v>项</v>
      </c>
    </row>
    <row r="1262" s="488" customFormat="1" ht="34.9" hidden="1" customHeight="1" spans="1:9">
      <c r="A1262" s="457">
        <v>2220510</v>
      </c>
      <c r="B1262" s="458" t="s">
        <v>1111</v>
      </c>
      <c r="C1262" s="240">
        <v>0</v>
      </c>
      <c r="D1262" s="595">
        <v>0</v>
      </c>
      <c r="E1262" s="595">
        <v>0</v>
      </c>
      <c r="F1262" s="353" t="str">
        <f t="shared" si="104"/>
        <v/>
      </c>
      <c r="G1262" s="351" t="str">
        <f t="shared" si="105"/>
        <v/>
      </c>
      <c r="H1262" s="639" t="str">
        <f t="shared" si="108"/>
        <v>否</v>
      </c>
      <c r="I1262" s="642" t="str">
        <f t="shared" si="109"/>
        <v>项</v>
      </c>
    </row>
    <row r="1263" s="488" customFormat="1" ht="34.9" customHeight="1" spans="1:9">
      <c r="A1263" s="457">
        <v>2220511</v>
      </c>
      <c r="B1263" s="458" t="s">
        <v>1112</v>
      </c>
      <c r="C1263" s="240">
        <v>550</v>
      </c>
      <c r="D1263" s="595">
        <v>0</v>
      </c>
      <c r="E1263" s="595">
        <v>0</v>
      </c>
      <c r="F1263" s="353">
        <f t="shared" si="104"/>
        <v>-1</v>
      </c>
      <c r="G1263" s="353" t="str">
        <f t="shared" si="105"/>
        <v/>
      </c>
      <c r="H1263" s="639" t="str">
        <f t="shared" si="108"/>
        <v>是</v>
      </c>
      <c r="I1263" s="642" t="str">
        <f t="shared" si="109"/>
        <v>项</v>
      </c>
    </row>
    <row r="1264" ht="34.9" customHeight="1" spans="1:9">
      <c r="A1264" s="457">
        <v>2220599</v>
      </c>
      <c r="B1264" s="458" t="s">
        <v>1113</v>
      </c>
      <c r="C1264" s="240">
        <v>0</v>
      </c>
      <c r="D1264" s="595">
        <v>200</v>
      </c>
      <c r="E1264" s="595">
        <v>0</v>
      </c>
      <c r="F1264" s="353" t="str">
        <f t="shared" si="104"/>
        <v/>
      </c>
      <c r="G1264" s="353">
        <f t="shared" si="105"/>
        <v>0</v>
      </c>
      <c r="H1264" s="639" t="str">
        <f t="shared" si="108"/>
        <v>是</v>
      </c>
      <c r="I1264" s="642" t="str">
        <f t="shared" si="109"/>
        <v>项</v>
      </c>
    </row>
    <row r="1265" ht="34.9" customHeight="1" spans="1:9">
      <c r="A1265" s="637">
        <v>224</v>
      </c>
      <c r="B1265" s="644" t="s">
        <v>117</v>
      </c>
      <c r="C1265" s="591">
        <f>SUM(C1266,C1278,C1284,C1290,C1298,C1311,C1315,C1321)</f>
        <v>6560</v>
      </c>
      <c r="D1265" s="591">
        <f>SUM(D1266,D1278,D1284,D1290,D1298,D1311,D1315,D1321)</f>
        <v>5010</v>
      </c>
      <c r="E1265" s="591">
        <f>SUM(E1266,E1278,E1284,E1290,E1298,E1311,E1315,E1321)</f>
        <v>1329</v>
      </c>
      <c r="F1265" s="351">
        <f t="shared" si="104"/>
        <v>-0.797</v>
      </c>
      <c r="G1265" s="351">
        <f t="shared" si="105"/>
        <v>0.265</v>
      </c>
      <c r="H1265" s="639" t="str">
        <f t="shared" si="108"/>
        <v>是</v>
      </c>
      <c r="I1265" s="642" t="str">
        <f t="shared" si="109"/>
        <v>类</v>
      </c>
    </row>
    <row r="1266" ht="34.9" customHeight="1" spans="1:9">
      <c r="A1266" s="457">
        <v>22401</v>
      </c>
      <c r="B1266" s="458" t="s">
        <v>1114</v>
      </c>
      <c r="C1266" s="595">
        <f>SUM(C1267:C1277)</f>
        <v>484</v>
      </c>
      <c r="D1266" s="595">
        <f>SUM(D1267:D1277)</f>
        <v>532</v>
      </c>
      <c r="E1266" s="595">
        <f>SUM(E1267:E1277)</f>
        <v>781</v>
      </c>
      <c r="F1266" s="353">
        <f t="shared" si="104"/>
        <v>0.614</v>
      </c>
      <c r="G1266" s="353">
        <f t="shared" si="105"/>
        <v>1.468</v>
      </c>
      <c r="H1266" s="639" t="str">
        <f t="shared" si="108"/>
        <v>是</v>
      </c>
      <c r="I1266" s="642" t="str">
        <f t="shared" si="109"/>
        <v>款</v>
      </c>
    </row>
    <row r="1267" ht="34.9" customHeight="1" spans="1:9">
      <c r="A1267" s="457">
        <v>2240101</v>
      </c>
      <c r="B1267" s="459" t="s">
        <v>138</v>
      </c>
      <c r="C1267" s="240">
        <v>427</v>
      </c>
      <c r="D1267" s="595">
        <v>425</v>
      </c>
      <c r="E1267" s="595">
        <v>446</v>
      </c>
      <c r="F1267" s="353">
        <f t="shared" si="104"/>
        <v>0.044</v>
      </c>
      <c r="G1267" s="353">
        <f t="shared" si="105"/>
        <v>1.049</v>
      </c>
      <c r="H1267" s="639" t="str">
        <f t="shared" si="108"/>
        <v>是</v>
      </c>
      <c r="I1267" s="642" t="str">
        <f t="shared" si="109"/>
        <v>项</v>
      </c>
    </row>
    <row r="1268" ht="34.9" customHeight="1" spans="1:9">
      <c r="A1268" s="457">
        <v>2240102</v>
      </c>
      <c r="B1268" s="458" t="s">
        <v>139</v>
      </c>
      <c r="C1268" s="240">
        <v>0</v>
      </c>
      <c r="D1268" s="595">
        <v>30</v>
      </c>
      <c r="E1268" s="595">
        <v>30</v>
      </c>
      <c r="F1268" s="353" t="str">
        <f t="shared" si="104"/>
        <v/>
      </c>
      <c r="G1268" s="353">
        <f t="shared" si="105"/>
        <v>1</v>
      </c>
      <c r="H1268" s="639" t="str">
        <f t="shared" si="108"/>
        <v>是</v>
      </c>
      <c r="I1268" s="642" t="str">
        <f t="shared" si="109"/>
        <v>项</v>
      </c>
    </row>
    <row r="1269" ht="34.9" hidden="1" customHeight="1" spans="1:9">
      <c r="A1269" s="457">
        <v>2240103</v>
      </c>
      <c r="B1269" s="459" t="s">
        <v>140</v>
      </c>
      <c r="C1269" s="240">
        <v>0</v>
      </c>
      <c r="D1269" s="595">
        <v>0</v>
      </c>
      <c r="E1269" s="595">
        <v>0</v>
      </c>
      <c r="F1269" s="353" t="str">
        <f t="shared" si="104"/>
        <v/>
      </c>
      <c r="G1269" s="351" t="str">
        <f t="shared" si="105"/>
        <v/>
      </c>
      <c r="H1269" s="639" t="str">
        <f t="shared" si="108"/>
        <v>否</v>
      </c>
      <c r="I1269" s="642" t="str">
        <f t="shared" si="109"/>
        <v>项</v>
      </c>
    </row>
    <row r="1270" ht="34.9" customHeight="1" spans="1:9">
      <c r="A1270" s="457">
        <v>2240104</v>
      </c>
      <c r="B1270" s="458" t="s">
        <v>1115</v>
      </c>
      <c r="C1270" s="240">
        <v>47</v>
      </c>
      <c r="D1270" s="595">
        <v>67</v>
      </c>
      <c r="E1270" s="595">
        <v>47</v>
      </c>
      <c r="F1270" s="353">
        <f t="shared" si="104"/>
        <v>0</v>
      </c>
      <c r="G1270" s="353">
        <f t="shared" si="105"/>
        <v>0.701</v>
      </c>
      <c r="H1270" s="639" t="str">
        <f t="shared" si="108"/>
        <v>是</v>
      </c>
      <c r="I1270" s="642" t="str">
        <f t="shared" si="109"/>
        <v>项</v>
      </c>
    </row>
    <row r="1271" ht="34.9" hidden="1" customHeight="1" spans="1:9">
      <c r="A1271" s="457">
        <v>2240105</v>
      </c>
      <c r="B1271" s="458" t="s">
        <v>1116</v>
      </c>
      <c r="C1271" s="240">
        <v>0</v>
      </c>
      <c r="D1271" s="595">
        <v>0</v>
      </c>
      <c r="E1271" s="595">
        <v>0</v>
      </c>
      <c r="F1271" s="353" t="str">
        <f t="shared" si="104"/>
        <v/>
      </c>
      <c r="G1271" s="351" t="str">
        <f t="shared" si="105"/>
        <v/>
      </c>
      <c r="H1271" s="639" t="str">
        <f t="shared" si="108"/>
        <v>否</v>
      </c>
      <c r="I1271" s="642" t="str">
        <f t="shared" si="109"/>
        <v>项</v>
      </c>
    </row>
    <row r="1272" ht="34.9" customHeight="1" spans="1:9">
      <c r="A1272" s="457">
        <v>2240106</v>
      </c>
      <c r="B1272" s="458" t="s">
        <v>1117</v>
      </c>
      <c r="C1272" s="240">
        <v>10</v>
      </c>
      <c r="D1272" s="595">
        <v>5</v>
      </c>
      <c r="E1272" s="595">
        <v>5</v>
      </c>
      <c r="F1272" s="353">
        <f t="shared" si="104"/>
        <v>-0.5</v>
      </c>
      <c r="G1272" s="353">
        <f t="shared" si="105"/>
        <v>1</v>
      </c>
      <c r="H1272" s="639" t="str">
        <f t="shared" si="108"/>
        <v>是</v>
      </c>
      <c r="I1272" s="642" t="str">
        <f t="shared" si="109"/>
        <v>项</v>
      </c>
    </row>
    <row r="1273" s="488" customFormat="1" ht="34.9" hidden="1" customHeight="1" spans="1:9">
      <c r="A1273" s="457">
        <v>2240107</v>
      </c>
      <c r="B1273" s="458" t="s">
        <v>1118</v>
      </c>
      <c r="C1273" s="240">
        <v>0</v>
      </c>
      <c r="D1273" s="595">
        <v>0</v>
      </c>
      <c r="E1273" s="595">
        <v>0</v>
      </c>
      <c r="F1273" s="353" t="str">
        <f t="shared" si="104"/>
        <v/>
      </c>
      <c r="G1273" s="351" t="str">
        <f t="shared" si="105"/>
        <v/>
      </c>
      <c r="H1273" s="639" t="str">
        <f t="shared" si="108"/>
        <v>否</v>
      </c>
      <c r="I1273" s="642" t="str">
        <f t="shared" si="109"/>
        <v>项</v>
      </c>
    </row>
    <row r="1274" ht="34.9" hidden="1" customHeight="1" spans="1:9">
      <c r="A1274" s="457">
        <v>2240108</v>
      </c>
      <c r="B1274" s="458" t="s">
        <v>1119</v>
      </c>
      <c r="C1274" s="240">
        <v>0</v>
      </c>
      <c r="D1274" s="595">
        <v>0</v>
      </c>
      <c r="E1274" s="595">
        <v>0</v>
      </c>
      <c r="F1274" s="353" t="str">
        <f t="shared" si="104"/>
        <v/>
      </c>
      <c r="G1274" s="351" t="str">
        <f t="shared" si="105"/>
        <v/>
      </c>
      <c r="H1274" s="639" t="str">
        <f t="shared" si="108"/>
        <v>否</v>
      </c>
      <c r="I1274" s="642" t="str">
        <f t="shared" si="109"/>
        <v>项</v>
      </c>
    </row>
    <row r="1275" ht="34.9" customHeight="1" spans="1:9">
      <c r="A1275" s="457">
        <v>2240109</v>
      </c>
      <c r="B1275" s="458" t="s">
        <v>1120</v>
      </c>
      <c r="C1275" s="240">
        <v>0</v>
      </c>
      <c r="D1275" s="595">
        <v>5</v>
      </c>
      <c r="E1275" s="595">
        <v>3</v>
      </c>
      <c r="F1275" s="353" t="str">
        <f t="shared" si="104"/>
        <v/>
      </c>
      <c r="G1275" s="353">
        <f t="shared" si="105"/>
        <v>0.6</v>
      </c>
      <c r="H1275" s="639" t="str">
        <f t="shared" si="108"/>
        <v>是</v>
      </c>
      <c r="I1275" s="642" t="str">
        <f t="shared" si="109"/>
        <v>项</v>
      </c>
    </row>
    <row r="1276" ht="34.9" hidden="1" customHeight="1" spans="1:9">
      <c r="A1276" s="457">
        <v>2240150</v>
      </c>
      <c r="B1276" s="458" t="s">
        <v>147</v>
      </c>
      <c r="C1276" s="240">
        <v>0</v>
      </c>
      <c r="D1276" s="595">
        <v>0</v>
      </c>
      <c r="E1276" s="595">
        <v>0</v>
      </c>
      <c r="F1276" s="353" t="str">
        <f t="shared" si="104"/>
        <v/>
      </c>
      <c r="G1276" s="351" t="str">
        <f t="shared" si="105"/>
        <v/>
      </c>
      <c r="H1276" s="639" t="str">
        <f t="shared" si="108"/>
        <v>否</v>
      </c>
      <c r="I1276" s="642" t="str">
        <f t="shared" si="109"/>
        <v>项</v>
      </c>
    </row>
    <row r="1277" ht="34.9" customHeight="1" spans="1:9">
      <c r="A1277" s="457">
        <v>2240199</v>
      </c>
      <c r="B1277" s="458" t="s">
        <v>1121</v>
      </c>
      <c r="C1277" s="240">
        <v>0</v>
      </c>
      <c r="D1277" s="595">
        <v>0</v>
      </c>
      <c r="E1277" s="595">
        <v>250</v>
      </c>
      <c r="F1277" s="353" t="str">
        <f t="shared" si="104"/>
        <v/>
      </c>
      <c r="G1277" s="353" t="str">
        <f t="shared" si="105"/>
        <v/>
      </c>
      <c r="H1277" s="639" t="str">
        <f t="shared" si="108"/>
        <v>是</v>
      </c>
      <c r="I1277" s="642" t="str">
        <f t="shared" si="109"/>
        <v>项</v>
      </c>
    </row>
    <row r="1278" ht="34.9" customHeight="1" spans="1:9">
      <c r="A1278" s="457">
        <v>22402</v>
      </c>
      <c r="B1278" s="458" t="s">
        <v>1122</v>
      </c>
      <c r="C1278" s="595">
        <f>SUM(C1279:C1283)</f>
        <v>288</v>
      </c>
      <c r="D1278" s="595">
        <f>SUM(D1279:D1283)</f>
        <v>445</v>
      </c>
      <c r="E1278" s="595">
        <f>SUM(E1279:E1283)</f>
        <v>445</v>
      </c>
      <c r="F1278" s="353">
        <f t="shared" si="104"/>
        <v>0.545</v>
      </c>
      <c r="G1278" s="353">
        <f t="shared" si="105"/>
        <v>1</v>
      </c>
      <c r="H1278" s="639" t="str">
        <f t="shared" si="108"/>
        <v>是</v>
      </c>
      <c r="I1278" s="642" t="str">
        <f t="shared" si="109"/>
        <v>款</v>
      </c>
    </row>
    <row r="1279" ht="34.9" customHeight="1" spans="1:9">
      <c r="A1279" s="457">
        <v>2240201</v>
      </c>
      <c r="B1279" s="458" t="s">
        <v>138</v>
      </c>
      <c r="C1279" s="240">
        <v>0</v>
      </c>
      <c r="D1279" s="595">
        <v>333</v>
      </c>
      <c r="E1279" s="595">
        <v>333</v>
      </c>
      <c r="F1279" s="353" t="str">
        <f t="shared" si="104"/>
        <v/>
      </c>
      <c r="G1279" s="353">
        <f t="shared" si="105"/>
        <v>1</v>
      </c>
      <c r="H1279" s="639" t="str">
        <f t="shared" si="108"/>
        <v>是</v>
      </c>
      <c r="I1279" s="642" t="str">
        <f t="shared" si="109"/>
        <v>项</v>
      </c>
    </row>
    <row r="1280" ht="34.9" customHeight="1" spans="1:9">
      <c r="A1280" s="457">
        <v>2240202</v>
      </c>
      <c r="B1280" s="458" t="s">
        <v>139</v>
      </c>
      <c r="C1280" s="240">
        <v>36</v>
      </c>
      <c r="D1280" s="595">
        <v>0</v>
      </c>
      <c r="E1280" s="595">
        <v>0</v>
      </c>
      <c r="F1280" s="353">
        <f t="shared" si="104"/>
        <v>-1</v>
      </c>
      <c r="G1280" s="353" t="str">
        <f t="shared" si="105"/>
        <v/>
      </c>
      <c r="H1280" s="639" t="str">
        <f t="shared" si="108"/>
        <v>是</v>
      </c>
      <c r="I1280" s="642" t="str">
        <f t="shared" si="109"/>
        <v>项</v>
      </c>
    </row>
    <row r="1281" ht="34.9" hidden="1" customHeight="1" spans="1:9">
      <c r="A1281" s="457">
        <v>2240203</v>
      </c>
      <c r="B1281" s="458" t="s">
        <v>140</v>
      </c>
      <c r="C1281" s="240">
        <v>0</v>
      </c>
      <c r="D1281" s="595">
        <v>0</v>
      </c>
      <c r="E1281" s="595">
        <v>0</v>
      </c>
      <c r="F1281" s="353" t="str">
        <f t="shared" si="104"/>
        <v/>
      </c>
      <c r="G1281" s="351" t="str">
        <f t="shared" si="105"/>
        <v/>
      </c>
      <c r="H1281" s="639" t="str">
        <f t="shared" si="108"/>
        <v>否</v>
      </c>
      <c r="I1281" s="642" t="str">
        <f t="shared" si="109"/>
        <v>项</v>
      </c>
    </row>
    <row r="1282" ht="34.9" customHeight="1" spans="1:9">
      <c r="A1282" s="457">
        <v>2240204</v>
      </c>
      <c r="B1282" s="458" t="s">
        <v>1123</v>
      </c>
      <c r="C1282" s="240">
        <v>0</v>
      </c>
      <c r="D1282" s="595">
        <v>4</v>
      </c>
      <c r="E1282" s="595">
        <v>4</v>
      </c>
      <c r="F1282" s="353" t="str">
        <f t="shared" si="104"/>
        <v/>
      </c>
      <c r="G1282" s="353">
        <f t="shared" si="105"/>
        <v>1</v>
      </c>
      <c r="H1282" s="639" t="str">
        <f t="shared" si="108"/>
        <v>是</v>
      </c>
      <c r="I1282" s="642" t="str">
        <f t="shared" si="109"/>
        <v>项</v>
      </c>
    </row>
    <row r="1283" ht="34.9" customHeight="1" spans="1:9">
      <c r="A1283" s="457">
        <v>2240299</v>
      </c>
      <c r="B1283" s="458" t="s">
        <v>1124</v>
      </c>
      <c r="C1283" s="240">
        <v>252</v>
      </c>
      <c r="D1283" s="595">
        <v>108</v>
      </c>
      <c r="E1283" s="595">
        <v>108</v>
      </c>
      <c r="F1283" s="353">
        <f t="shared" si="104"/>
        <v>-0.571</v>
      </c>
      <c r="G1283" s="353">
        <f t="shared" si="105"/>
        <v>1</v>
      </c>
      <c r="H1283" s="639" t="str">
        <f t="shared" si="108"/>
        <v>是</v>
      </c>
      <c r="I1283" s="642" t="str">
        <f t="shared" si="109"/>
        <v>项</v>
      </c>
    </row>
    <row r="1284" ht="34.9" hidden="1" customHeight="1" spans="1:9">
      <c r="A1284" s="457">
        <v>22403</v>
      </c>
      <c r="B1284" s="458" t="s">
        <v>1125</v>
      </c>
      <c r="C1284" s="595">
        <f>SUM(C1285:C1289)</f>
        <v>0</v>
      </c>
      <c r="D1284" s="595">
        <f>SUM(D1285:D1289)</f>
        <v>0</v>
      </c>
      <c r="E1284" s="595">
        <f>SUM(E1285:E1289)</f>
        <v>0</v>
      </c>
      <c r="F1284" s="353" t="str">
        <f t="shared" si="104"/>
        <v/>
      </c>
      <c r="G1284" s="351" t="str">
        <f t="shared" si="105"/>
        <v/>
      </c>
      <c r="H1284" s="639" t="str">
        <f t="shared" si="108"/>
        <v>否</v>
      </c>
      <c r="I1284" s="642" t="str">
        <f t="shared" si="109"/>
        <v>款</v>
      </c>
    </row>
    <row r="1285" ht="34.9" hidden="1" customHeight="1" spans="1:9">
      <c r="A1285" s="457">
        <v>2240301</v>
      </c>
      <c r="B1285" s="458" t="s">
        <v>138</v>
      </c>
      <c r="C1285" s="240">
        <v>0</v>
      </c>
      <c r="D1285" s="595">
        <v>0</v>
      </c>
      <c r="E1285" s="595">
        <v>0</v>
      </c>
      <c r="F1285" s="353" t="str">
        <f t="shared" si="104"/>
        <v/>
      </c>
      <c r="G1285" s="351" t="str">
        <f t="shared" si="105"/>
        <v/>
      </c>
      <c r="H1285" s="639" t="str">
        <f t="shared" si="108"/>
        <v>否</v>
      </c>
      <c r="I1285" s="642" t="str">
        <f t="shared" si="109"/>
        <v>项</v>
      </c>
    </row>
    <row r="1286" ht="34.9" hidden="1" customHeight="1" spans="1:9">
      <c r="A1286" s="457">
        <v>2240302</v>
      </c>
      <c r="B1286" s="458" t="s">
        <v>139</v>
      </c>
      <c r="C1286" s="240">
        <v>0</v>
      </c>
      <c r="D1286" s="595">
        <v>0</v>
      </c>
      <c r="E1286" s="595">
        <v>0</v>
      </c>
      <c r="F1286" s="353" t="str">
        <f t="shared" ref="F1286:F1336" si="110">IF(C1286&lt;&gt;0,E1286/C1286-1,"")</f>
        <v/>
      </c>
      <c r="G1286" s="351" t="str">
        <f t="shared" ref="G1286:G1336" si="111">IF(D1286&lt;&gt;0,E1286/D1286,"")</f>
        <v/>
      </c>
      <c r="H1286" s="639" t="str">
        <f t="shared" si="108"/>
        <v>否</v>
      </c>
      <c r="I1286" s="642" t="str">
        <f t="shared" si="109"/>
        <v>项</v>
      </c>
    </row>
    <row r="1287" ht="34.9" hidden="1" customHeight="1" spans="1:9">
      <c r="A1287" s="457">
        <v>2240303</v>
      </c>
      <c r="B1287" s="458" t="s">
        <v>140</v>
      </c>
      <c r="C1287" s="240">
        <v>0</v>
      </c>
      <c r="D1287" s="595">
        <v>0</v>
      </c>
      <c r="E1287" s="595">
        <v>0</v>
      </c>
      <c r="F1287" s="353" t="str">
        <f t="shared" si="110"/>
        <v/>
      </c>
      <c r="G1287" s="351" t="str">
        <f t="shared" si="111"/>
        <v/>
      </c>
      <c r="H1287" s="639" t="str">
        <f t="shared" si="108"/>
        <v>否</v>
      </c>
      <c r="I1287" s="642" t="str">
        <f t="shared" si="109"/>
        <v>项</v>
      </c>
    </row>
    <row r="1288" ht="34.9" hidden="1" customHeight="1" spans="1:9">
      <c r="A1288" s="457">
        <v>2240304</v>
      </c>
      <c r="B1288" s="458" t="s">
        <v>1126</v>
      </c>
      <c r="C1288" s="240">
        <v>0</v>
      </c>
      <c r="D1288" s="595">
        <v>0</v>
      </c>
      <c r="E1288" s="595">
        <v>0</v>
      </c>
      <c r="F1288" s="353" t="str">
        <f t="shared" si="110"/>
        <v/>
      </c>
      <c r="G1288" s="351" t="str">
        <f t="shared" si="111"/>
        <v/>
      </c>
      <c r="H1288" s="639" t="str">
        <f t="shared" si="108"/>
        <v>否</v>
      </c>
      <c r="I1288" s="642" t="str">
        <f t="shared" si="109"/>
        <v>项</v>
      </c>
    </row>
    <row r="1289" ht="34.9" hidden="1" customHeight="1" spans="1:9">
      <c r="A1289" s="457">
        <v>2240399</v>
      </c>
      <c r="B1289" s="458" t="s">
        <v>1127</v>
      </c>
      <c r="C1289" s="240">
        <v>0</v>
      </c>
      <c r="D1289" s="595">
        <v>0</v>
      </c>
      <c r="E1289" s="595">
        <v>0</v>
      </c>
      <c r="F1289" s="353" t="str">
        <f t="shared" si="110"/>
        <v/>
      </c>
      <c r="G1289" s="351" t="str">
        <f t="shared" si="111"/>
        <v/>
      </c>
      <c r="H1289" s="639" t="str">
        <f t="shared" si="108"/>
        <v>否</v>
      </c>
      <c r="I1289" s="642" t="str">
        <f t="shared" si="109"/>
        <v>项</v>
      </c>
    </row>
    <row r="1290" ht="34.9" hidden="1" customHeight="1" spans="1:9">
      <c r="A1290" s="457">
        <v>22404</v>
      </c>
      <c r="B1290" s="458" t="s">
        <v>1128</v>
      </c>
      <c r="C1290" s="595">
        <f>SUM(C1291:C1297)</f>
        <v>0</v>
      </c>
      <c r="D1290" s="595">
        <f>SUM(D1291:D1297)</f>
        <v>0</v>
      </c>
      <c r="E1290" s="595">
        <f>SUM(E1291:E1297)</f>
        <v>0</v>
      </c>
      <c r="F1290" s="353" t="str">
        <f t="shared" si="110"/>
        <v/>
      </c>
      <c r="G1290" s="351" t="str">
        <f t="shared" si="111"/>
        <v/>
      </c>
      <c r="H1290" s="639" t="str">
        <f t="shared" si="108"/>
        <v>否</v>
      </c>
      <c r="I1290" s="642" t="str">
        <f t="shared" si="109"/>
        <v>款</v>
      </c>
    </row>
    <row r="1291" ht="34.9" hidden="1" customHeight="1" spans="1:9">
      <c r="A1291" s="457">
        <v>2240401</v>
      </c>
      <c r="B1291" s="458" t="s">
        <v>138</v>
      </c>
      <c r="C1291" s="240">
        <v>0</v>
      </c>
      <c r="D1291" s="595">
        <v>0</v>
      </c>
      <c r="E1291" s="595">
        <v>0</v>
      </c>
      <c r="F1291" s="353" t="str">
        <f t="shared" si="110"/>
        <v/>
      </c>
      <c r="G1291" s="351" t="str">
        <f t="shared" si="111"/>
        <v/>
      </c>
      <c r="H1291" s="639" t="str">
        <f t="shared" si="108"/>
        <v>否</v>
      </c>
      <c r="I1291" s="642" t="str">
        <f t="shared" si="109"/>
        <v>项</v>
      </c>
    </row>
    <row r="1292" ht="34.9" hidden="1" customHeight="1" spans="1:9">
      <c r="A1292" s="457">
        <v>2240402</v>
      </c>
      <c r="B1292" s="458" t="s">
        <v>139</v>
      </c>
      <c r="C1292" s="240">
        <v>0</v>
      </c>
      <c r="D1292" s="595">
        <v>0</v>
      </c>
      <c r="E1292" s="595">
        <v>0</v>
      </c>
      <c r="F1292" s="353" t="str">
        <f t="shared" si="110"/>
        <v/>
      </c>
      <c r="G1292" s="351" t="str">
        <f t="shared" si="111"/>
        <v/>
      </c>
      <c r="H1292" s="639" t="str">
        <f t="shared" si="108"/>
        <v>否</v>
      </c>
      <c r="I1292" s="642" t="str">
        <f t="shared" si="109"/>
        <v>项</v>
      </c>
    </row>
    <row r="1293" ht="34.9" hidden="1" customHeight="1" spans="1:9">
      <c r="A1293" s="457">
        <v>2240403</v>
      </c>
      <c r="B1293" s="458" t="s">
        <v>140</v>
      </c>
      <c r="C1293" s="240">
        <v>0</v>
      </c>
      <c r="D1293" s="595">
        <v>0</v>
      </c>
      <c r="E1293" s="595">
        <v>0</v>
      </c>
      <c r="F1293" s="353" t="str">
        <f t="shared" si="110"/>
        <v/>
      </c>
      <c r="G1293" s="351" t="str">
        <f t="shared" si="111"/>
        <v/>
      </c>
      <c r="H1293" s="639" t="str">
        <f t="shared" si="108"/>
        <v>否</v>
      </c>
      <c r="I1293" s="642" t="str">
        <f t="shared" si="109"/>
        <v>项</v>
      </c>
    </row>
    <row r="1294" ht="34.9" hidden="1" customHeight="1" spans="1:9">
      <c r="A1294" s="457">
        <v>2240404</v>
      </c>
      <c r="B1294" s="458" t="s">
        <v>1129</v>
      </c>
      <c r="C1294" s="240">
        <v>0</v>
      </c>
      <c r="D1294" s="595">
        <v>0</v>
      </c>
      <c r="E1294" s="595">
        <v>0</v>
      </c>
      <c r="F1294" s="353" t="str">
        <f t="shared" si="110"/>
        <v/>
      </c>
      <c r="G1294" s="351" t="str">
        <f t="shared" si="111"/>
        <v/>
      </c>
      <c r="H1294" s="639" t="str">
        <f t="shared" si="108"/>
        <v>否</v>
      </c>
      <c r="I1294" s="642" t="str">
        <f t="shared" si="109"/>
        <v>项</v>
      </c>
    </row>
    <row r="1295" ht="34.9" hidden="1" customHeight="1" spans="1:9">
      <c r="A1295" s="457">
        <v>2240405</v>
      </c>
      <c r="B1295" s="458" t="s">
        <v>1130</v>
      </c>
      <c r="C1295" s="240">
        <v>0</v>
      </c>
      <c r="D1295" s="595">
        <v>0</v>
      </c>
      <c r="E1295" s="595">
        <v>0</v>
      </c>
      <c r="F1295" s="353" t="str">
        <f t="shared" si="110"/>
        <v/>
      </c>
      <c r="G1295" s="351" t="str">
        <f t="shared" si="111"/>
        <v/>
      </c>
      <c r="H1295" s="639" t="str">
        <f t="shared" si="108"/>
        <v>否</v>
      </c>
      <c r="I1295" s="642" t="str">
        <f t="shared" si="109"/>
        <v>项</v>
      </c>
    </row>
    <row r="1296" ht="34.9" hidden="1" customHeight="1" spans="1:9">
      <c r="A1296" s="457">
        <v>2240450</v>
      </c>
      <c r="B1296" s="458" t="s">
        <v>147</v>
      </c>
      <c r="C1296" s="240">
        <v>0</v>
      </c>
      <c r="D1296" s="595">
        <v>0</v>
      </c>
      <c r="E1296" s="595">
        <v>0</v>
      </c>
      <c r="F1296" s="353" t="str">
        <f t="shared" si="110"/>
        <v/>
      </c>
      <c r="G1296" s="351" t="str">
        <f t="shared" si="111"/>
        <v/>
      </c>
      <c r="H1296" s="639" t="str">
        <f t="shared" si="108"/>
        <v>否</v>
      </c>
      <c r="I1296" s="642" t="str">
        <f t="shared" si="109"/>
        <v>项</v>
      </c>
    </row>
    <row r="1297" ht="34.9" hidden="1" customHeight="1" spans="1:9">
      <c r="A1297" s="457">
        <v>2240499</v>
      </c>
      <c r="B1297" s="458" t="s">
        <v>1131</v>
      </c>
      <c r="C1297" s="240">
        <v>0</v>
      </c>
      <c r="D1297" s="595">
        <v>0</v>
      </c>
      <c r="E1297" s="595">
        <v>0</v>
      </c>
      <c r="F1297" s="353" t="str">
        <f t="shared" si="110"/>
        <v/>
      </c>
      <c r="G1297" s="351" t="str">
        <f t="shared" si="111"/>
        <v/>
      </c>
      <c r="H1297" s="639" t="str">
        <f t="shared" si="108"/>
        <v>否</v>
      </c>
      <c r="I1297" s="642" t="str">
        <f t="shared" si="109"/>
        <v>项</v>
      </c>
    </row>
    <row r="1298" ht="34.9" customHeight="1" spans="1:9">
      <c r="A1298" s="457">
        <v>22405</v>
      </c>
      <c r="B1298" s="458" t="s">
        <v>1132</v>
      </c>
      <c r="C1298" s="595">
        <f>SUM(C1299:C1310)</f>
        <v>10</v>
      </c>
      <c r="D1298" s="595">
        <f>SUM(D1299:D1310)</f>
        <v>7</v>
      </c>
      <c r="E1298" s="595">
        <f>SUM(E1299:E1310)</f>
        <v>6</v>
      </c>
      <c r="F1298" s="353">
        <f t="shared" si="110"/>
        <v>-0.4</v>
      </c>
      <c r="G1298" s="353">
        <f t="shared" si="111"/>
        <v>0.857</v>
      </c>
      <c r="H1298" s="639" t="str">
        <f t="shared" si="108"/>
        <v>是</v>
      </c>
      <c r="I1298" s="642" t="str">
        <f t="shared" si="109"/>
        <v>款</v>
      </c>
    </row>
    <row r="1299" ht="34.9" hidden="1" customHeight="1" spans="1:9">
      <c r="A1299" s="457">
        <v>2240501</v>
      </c>
      <c r="B1299" s="458" t="s">
        <v>138</v>
      </c>
      <c r="C1299" s="240">
        <v>0</v>
      </c>
      <c r="D1299" s="595">
        <v>0</v>
      </c>
      <c r="E1299" s="595">
        <v>0</v>
      </c>
      <c r="F1299" s="353" t="str">
        <f t="shared" si="110"/>
        <v/>
      </c>
      <c r="G1299" s="351" t="str">
        <f t="shared" si="111"/>
        <v/>
      </c>
      <c r="H1299" s="639" t="str">
        <f t="shared" si="108"/>
        <v>否</v>
      </c>
      <c r="I1299" s="642" t="str">
        <f t="shared" si="109"/>
        <v>项</v>
      </c>
    </row>
    <row r="1300" ht="34.9" hidden="1" customHeight="1" spans="1:9">
      <c r="A1300" s="457">
        <v>2240502</v>
      </c>
      <c r="B1300" s="458" t="s">
        <v>139</v>
      </c>
      <c r="C1300" s="240">
        <v>0</v>
      </c>
      <c r="D1300" s="595">
        <v>0</v>
      </c>
      <c r="E1300" s="595">
        <v>0</v>
      </c>
      <c r="F1300" s="353" t="str">
        <f t="shared" si="110"/>
        <v/>
      </c>
      <c r="G1300" s="351" t="str">
        <f t="shared" si="111"/>
        <v/>
      </c>
      <c r="H1300" s="639" t="str">
        <f t="shared" si="108"/>
        <v>否</v>
      </c>
      <c r="I1300" s="642" t="str">
        <f t="shared" si="109"/>
        <v>项</v>
      </c>
    </row>
    <row r="1301" ht="34.9" hidden="1" customHeight="1" spans="1:9">
      <c r="A1301" s="457">
        <v>2240503</v>
      </c>
      <c r="B1301" s="459" t="s">
        <v>140</v>
      </c>
      <c r="C1301" s="240">
        <v>0</v>
      </c>
      <c r="D1301" s="595">
        <v>0</v>
      </c>
      <c r="E1301" s="595">
        <v>0</v>
      </c>
      <c r="F1301" s="353" t="str">
        <f t="shared" si="110"/>
        <v/>
      </c>
      <c r="G1301" s="351" t="str">
        <f t="shared" si="111"/>
        <v/>
      </c>
      <c r="H1301" s="639" t="str">
        <f t="shared" si="108"/>
        <v>否</v>
      </c>
      <c r="I1301" s="642" t="str">
        <f t="shared" si="109"/>
        <v>项</v>
      </c>
    </row>
    <row r="1302" ht="34.9" customHeight="1" spans="1:9">
      <c r="A1302" s="457">
        <v>2240504</v>
      </c>
      <c r="B1302" s="459" t="s">
        <v>1133</v>
      </c>
      <c r="C1302" s="240">
        <v>5</v>
      </c>
      <c r="D1302" s="595">
        <v>4</v>
      </c>
      <c r="E1302" s="595">
        <v>4</v>
      </c>
      <c r="F1302" s="353">
        <f t="shared" si="110"/>
        <v>-0.2</v>
      </c>
      <c r="G1302" s="353">
        <f t="shared" si="111"/>
        <v>1</v>
      </c>
      <c r="H1302" s="639" t="str">
        <f t="shared" si="108"/>
        <v>是</v>
      </c>
      <c r="I1302" s="642" t="str">
        <f t="shared" si="109"/>
        <v>项</v>
      </c>
    </row>
    <row r="1303" ht="34.9" hidden="1" customHeight="1" spans="1:9">
      <c r="A1303" s="457">
        <v>2240505</v>
      </c>
      <c r="B1303" s="459" t="s">
        <v>1134</v>
      </c>
      <c r="C1303" s="240">
        <v>0</v>
      </c>
      <c r="D1303" s="595">
        <v>0</v>
      </c>
      <c r="E1303" s="595">
        <v>0</v>
      </c>
      <c r="F1303" s="353" t="str">
        <f t="shared" si="110"/>
        <v/>
      </c>
      <c r="G1303" s="351" t="str">
        <f t="shared" si="111"/>
        <v/>
      </c>
      <c r="H1303" s="639" t="str">
        <f t="shared" si="108"/>
        <v>否</v>
      </c>
      <c r="I1303" s="642" t="str">
        <f t="shared" si="109"/>
        <v>项</v>
      </c>
    </row>
    <row r="1304" ht="34.9" hidden="1" customHeight="1" spans="1:9">
      <c r="A1304" s="457">
        <v>2240506</v>
      </c>
      <c r="B1304" s="459" t="s">
        <v>1135</v>
      </c>
      <c r="C1304" s="240">
        <v>0</v>
      </c>
      <c r="D1304" s="595">
        <v>0</v>
      </c>
      <c r="E1304" s="595">
        <v>0</v>
      </c>
      <c r="F1304" s="353" t="str">
        <f t="shared" si="110"/>
        <v/>
      </c>
      <c r="G1304" s="351" t="str">
        <f t="shared" si="111"/>
        <v/>
      </c>
      <c r="H1304" s="639" t="str">
        <f t="shared" si="108"/>
        <v>否</v>
      </c>
      <c r="I1304" s="642" t="str">
        <f t="shared" si="109"/>
        <v>项</v>
      </c>
    </row>
    <row r="1305" ht="34.9" customHeight="1" spans="1:9">
      <c r="A1305" s="457">
        <v>2240507</v>
      </c>
      <c r="B1305" s="459" t="s">
        <v>1136</v>
      </c>
      <c r="C1305" s="240">
        <v>5</v>
      </c>
      <c r="D1305" s="595">
        <v>3</v>
      </c>
      <c r="E1305" s="595">
        <v>2</v>
      </c>
      <c r="F1305" s="353">
        <f t="shared" si="110"/>
        <v>-0.6</v>
      </c>
      <c r="G1305" s="353">
        <f t="shared" si="111"/>
        <v>0.667</v>
      </c>
      <c r="H1305" s="639" t="str">
        <f t="shared" si="108"/>
        <v>是</v>
      </c>
      <c r="I1305" s="642" t="str">
        <f t="shared" si="109"/>
        <v>项</v>
      </c>
    </row>
    <row r="1306" ht="34.9" hidden="1" customHeight="1" spans="1:9">
      <c r="A1306" s="457">
        <v>2240508</v>
      </c>
      <c r="B1306" s="459" t="s">
        <v>1137</v>
      </c>
      <c r="C1306" s="240">
        <v>0</v>
      </c>
      <c r="D1306" s="595">
        <v>0</v>
      </c>
      <c r="E1306" s="595">
        <v>0</v>
      </c>
      <c r="F1306" s="353" t="str">
        <f t="shared" si="110"/>
        <v/>
      </c>
      <c r="G1306" s="351" t="str">
        <f t="shared" si="111"/>
        <v/>
      </c>
      <c r="H1306" s="639" t="str">
        <f t="shared" si="108"/>
        <v>否</v>
      </c>
      <c r="I1306" s="642" t="str">
        <f t="shared" si="109"/>
        <v>项</v>
      </c>
    </row>
    <row r="1307" ht="34.9" hidden="1" customHeight="1" spans="1:9">
      <c r="A1307" s="457">
        <v>2240509</v>
      </c>
      <c r="B1307" s="459" t="s">
        <v>1138</v>
      </c>
      <c r="C1307" s="240">
        <v>0</v>
      </c>
      <c r="D1307" s="595">
        <v>0</v>
      </c>
      <c r="E1307" s="595">
        <v>0</v>
      </c>
      <c r="F1307" s="353" t="str">
        <f t="shared" si="110"/>
        <v/>
      </c>
      <c r="G1307" s="351" t="str">
        <f t="shared" si="111"/>
        <v/>
      </c>
      <c r="H1307" s="639" t="str">
        <f t="shared" si="108"/>
        <v>否</v>
      </c>
      <c r="I1307" s="642" t="str">
        <f t="shared" si="109"/>
        <v>项</v>
      </c>
    </row>
    <row r="1308" ht="34.9" hidden="1" customHeight="1" spans="1:9">
      <c r="A1308" s="457">
        <v>2240510</v>
      </c>
      <c r="B1308" s="458" t="s">
        <v>1139</v>
      </c>
      <c r="C1308" s="240">
        <v>0</v>
      </c>
      <c r="D1308" s="595">
        <v>0</v>
      </c>
      <c r="E1308" s="595">
        <v>0</v>
      </c>
      <c r="F1308" s="353" t="str">
        <f t="shared" si="110"/>
        <v/>
      </c>
      <c r="G1308" s="351" t="str">
        <f t="shared" si="111"/>
        <v/>
      </c>
      <c r="H1308" s="639" t="str">
        <f t="shared" si="108"/>
        <v>否</v>
      </c>
      <c r="I1308" s="642" t="str">
        <f t="shared" si="109"/>
        <v>项</v>
      </c>
    </row>
    <row r="1309" ht="34.9" hidden="1" customHeight="1" spans="1:9">
      <c r="A1309" s="457">
        <v>2240550</v>
      </c>
      <c r="B1309" s="458" t="s">
        <v>1140</v>
      </c>
      <c r="C1309" s="240">
        <v>0</v>
      </c>
      <c r="D1309" s="595">
        <v>0</v>
      </c>
      <c r="E1309" s="595">
        <v>0</v>
      </c>
      <c r="F1309" s="353" t="str">
        <f t="shared" si="110"/>
        <v/>
      </c>
      <c r="G1309" s="351" t="str">
        <f t="shared" si="111"/>
        <v/>
      </c>
      <c r="H1309" s="639" t="str">
        <f t="shared" si="108"/>
        <v>否</v>
      </c>
      <c r="I1309" s="642" t="str">
        <f t="shared" si="109"/>
        <v>项</v>
      </c>
    </row>
    <row r="1310" ht="34.9" hidden="1" customHeight="1" spans="1:9">
      <c r="A1310" s="457">
        <v>2240599</v>
      </c>
      <c r="B1310" s="459" t="s">
        <v>1141</v>
      </c>
      <c r="C1310" s="240">
        <v>0</v>
      </c>
      <c r="D1310" s="595">
        <v>0</v>
      </c>
      <c r="E1310" s="595">
        <v>0</v>
      </c>
      <c r="F1310" s="353" t="str">
        <f t="shared" si="110"/>
        <v/>
      </c>
      <c r="G1310" s="351" t="str">
        <f t="shared" si="111"/>
        <v/>
      </c>
      <c r="H1310" s="639" t="str">
        <f t="shared" si="108"/>
        <v>否</v>
      </c>
      <c r="I1310" s="642" t="str">
        <f t="shared" si="109"/>
        <v>项</v>
      </c>
    </row>
    <row r="1311" ht="34.9" customHeight="1" spans="1:9">
      <c r="A1311" s="457">
        <v>22406</v>
      </c>
      <c r="B1311" s="458" t="s">
        <v>1142</v>
      </c>
      <c r="C1311" s="595">
        <f>SUM(C1312:C1314)</f>
        <v>5558</v>
      </c>
      <c r="D1311" s="595">
        <f>SUM(D1312:D1314)</f>
        <v>3796</v>
      </c>
      <c r="E1311" s="595">
        <f>SUM(E1312:E1314)</f>
        <v>62</v>
      </c>
      <c r="F1311" s="353">
        <f t="shared" si="110"/>
        <v>-0.989</v>
      </c>
      <c r="G1311" s="353">
        <f t="shared" si="111"/>
        <v>0.016</v>
      </c>
      <c r="H1311" s="639" t="str">
        <f t="shared" si="108"/>
        <v>是</v>
      </c>
      <c r="I1311" s="642" t="str">
        <f t="shared" si="109"/>
        <v>款</v>
      </c>
    </row>
    <row r="1312" ht="34.9" customHeight="1" spans="1:9">
      <c r="A1312" s="457">
        <v>2240601</v>
      </c>
      <c r="B1312" s="459" t="s">
        <v>1143</v>
      </c>
      <c r="C1312" s="240">
        <v>5523</v>
      </c>
      <c r="D1312" s="595">
        <v>3761</v>
      </c>
      <c r="E1312" s="595">
        <v>62</v>
      </c>
      <c r="F1312" s="353">
        <f t="shared" si="110"/>
        <v>-0.989</v>
      </c>
      <c r="G1312" s="353">
        <f t="shared" si="111"/>
        <v>0.016</v>
      </c>
      <c r="H1312" s="639" t="str">
        <f t="shared" si="108"/>
        <v>是</v>
      </c>
      <c r="I1312" s="642" t="str">
        <f t="shared" si="109"/>
        <v>项</v>
      </c>
    </row>
    <row r="1313" ht="34.9" customHeight="1" spans="1:9">
      <c r="A1313" s="457">
        <v>2240602</v>
      </c>
      <c r="B1313" s="459" t="s">
        <v>1144</v>
      </c>
      <c r="C1313" s="240">
        <v>35</v>
      </c>
      <c r="D1313" s="595">
        <v>35</v>
      </c>
      <c r="E1313" s="595">
        <v>0</v>
      </c>
      <c r="F1313" s="353">
        <f t="shared" si="110"/>
        <v>-1</v>
      </c>
      <c r="G1313" s="353">
        <f t="shared" si="111"/>
        <v>0</v>
      </c>
      <c r="H1313" s="639" t="str">
        <f t="shared" si="108"/>
        <v>是</v>
      </c>
      <c r="I1313" s="642" t="str">
        <f t="shared" si="109"/>
        <v>项</v>
      </c>
    </row>
    <row r="1314" ht="34.9" hidden="1" customHeight="1" spans="1:9">
      <c r="A1314" s="457">
        <v>2240699</v>
      </c>
      <c r="B1314" s="459" t="s">
        <v>1145</v>
      </c>
      <c r="C1314" s="240">
        <v>0</v>
      </c>
      <c r="D1314" s="595">
        <v>0</v>
      </c>
      <c r="E1314" s="595">
        <v>0</v>
      </c>
      <c r="F1314" s="353" t="str">
        <f t="shared" si="110"/>
        <v/>
      </c>
      <c r="G1314" s="351" t="str">
        <f t="shared" si="111"/>
        <v/>
      </c>
      <c r="H1314" s="639" t="str">
        <f t="shared" ref="H1314:H1324" si="112">IF(LEN(A1314)=3,"是",IF(B1314&lt;&gt;"",IF(SUM(C1314:E1314)&lt;&gt;0,"是","否"),"是"))</f>
        <v>否</v>
      </c>
      <c r="I1314" s="642" t="str">
        <f t="shared" ref="I1314:I1324" si="113">IF(LEN(A1314)=3,"类",IF(LEN(A1314)=5,"款","项"))</f>
        <v>项</v>
      </c>
    </row>
    <row r="1315" ht="34.9" customHeight="1" spans="1:9">
      <c r="A1315" s="457">
        <v>22407</v>
      </c>
      <c r="B1315" s="459" t="s">
        <v>1146</v>
      </c>
      <c r="C1315" s="595">
        <f>SUM(C1316:C1320)</f>
        <v>80</v>
      </c>
      <c r="D1315" s="595">
        <f>SUM(D1316:D1320)</f>
        <v>90</v>
      </c>
      <c r="E1315" s="595">
        <f>SUM(E1316:E1320)</f>
        <v>0</v>
      </c>
      <c r="F1315" s="353">
        <f t="shared" si="110"/>
        <v>-1</v>
      </c>
      <c r="G1315" s="353">
        <f t="shared" si="111"/>
        <v>0</v>
      </c>
      <c r="H1315" s="639" t="str">
        <f t="shared" si="112"/>
        <v>是</v>
      </c>
      <c r="I1315" s="642" t="str">
        <f t="shared" si="113"/>
        <v>款</v>
      </c>
    </row>
    <row r="1316" ht="34.9" customHeight="1" spans="1:9">
      <c r="A1316" s="457">
        <v>2240701</v>
      </c>
      <c r="B1316" s="168" t="s">
        <v>1147</v>
      </c>
      <c r="C1316" s="240">
        <v>70</v>
      </c>
      <c r="D1316" s="595">
        <v>80</v>
      </c>
      <c r="E1316" s="595"/>
      <c r="F1316" s="353">
        <f t="shared" si="110"/>
        <v>-1</v>
      </c>
      <c r="G1316" s="353">
        <f t="shared" si="111"/>
        <v>0</v>
      </c>
      <c r="H1316" s="639" t="str">
        <f t="shared" si="112"/>
        <v>是</v>
      </c>
      <c r="I1316" s="642" t="str">
        <f t="shared" si="113"/>
        <v>项</v>
      </c>
    </row>
    <row r="1317" ht="34.9" customHeight="1" spans="1:9">
      <c r="A1317" s="457">
        <v>2240702</v>
      </c>
      <c r="B1317" s="168" t="s">
        <v>1148</v>
      </c>
      <c r="C1317" s="240">
        <v>10</v>
      </c>
      <c r="D1317" s="595">
        <v>10</v>
      </c>
      <c r="E1317" s="595"/>
      <c r="F1317" s="353">
        <f t="shared" si="110"/>
        <v>-1</v>
      </c>
      <c r="G1317" s="353">
        <f t="shared" si="111"/>
        <v>0</v>
      </c>
      <c r="H1317" s="639" t="str">
        <f t="shared" si="112"/>
        <v>是</v>
      </c>
      <c r="I1317" s="642" t="str">
        <f t="shared" si="113"/>
        <v>项</v>
      </c>
    </row>
    <row r="1318" ht="34.9" hidden="1" customHeight="1" spans="1:9">
      <c r="A1318" s="457">
        <v>2240703</v>
      </c>
      <c r="B1318" s="458" t="s">
        <v>1149</v>
      </c>
      <c r="C1318" s="240">
        <v>0</v>
      </c>
      <c r="D1318" s="595">
        <v>0</v>
      </c>
      <c r="E1318" s="595">
        <v>0</v>
      </c>
      <c r="F1318" s="353" t="str">
        <f t="shared" si="110"/>
        <v/>
      </c>
      <c r="G1318" s="351" t="str">
        <f t="shared" si="111"/>
        <v/>
      </c>
      <c r="H1318" s="639" t="str">
        <f t="shared" si="112"/>
        <v>否</v>
      </c>
      <c r="I1318" s="642" t="str">
        <f t="shared" si="113"/>
        <v>项</v>
      </c>
    </row>
    <row r="1319" ht="34.9" hidden="1" customHeight="1" spans="1:9">
      <c r="A1319" s="457">
        <v>2240704</v>
      </c>
      <c r="B1319" s="458" t="s">
        <v>1150</v>
      </c>
      <c r="C1319" s="240">
        <v>0</v>
      </c>
      <c r="D1319" s="595">
        <v>0</v>
      </c>
      <c r="E1319" s="595">
        <v>0</v>
      </c>
      <c r="F1319" s="353" t="str">
        <f t="shared" si="110"/>
        <v/>
      </c>
      <c r="G1319" s="351" t="str">
        <f t="shared" si="111"/>
        <v/>
      </c>
      <c r="H1319" s="639" t="str">
        <f t="shared" si="112"/>
        <v>否</v>
      </c>
      <c r="I1319" s="642" t="str">
        <f t="shared" si="113"/>
        <v>项</v>
      </c>
    </row>
    <row r="1320" ht="34.9" hidden="1" customHeight="1" spans="1:9">
      <c r="A1320" s="457">
        <v>2240799</v>
      </c>
      <c r="B1320" s="458" t="s">
        <v>1151</v>
      </c>
      <c r="C1320" s="240">
        <v>0</v>
      </c>
      <c r="D1320" s="595">
        <v>0</v>
      </c>
      <c r="E1320" s="595">
        <v>0</v>
      </c>
      <c r="F1320" s="353" t="str">
        <f t="shared" si="110"/>
        <v/>
      </c>
      <c r="G1320" s="351" t="str">
        <f t="shared" si="111"/>
        <v/>
      </c>
      <c r="H1320" s="639" t="str">
        <f t="shared" si="112"/>
        <v>否</v>
      </c>
      <c r="I1320" s="642" t="str">
        <f t="shared" si="113"/>
        <v>项</v>
      </c>
    </row>
    <row r="1321" s="629" customFormat="1" ht="34.9" customHeight="1" spans="1:9">
      <c r="A1321" s="457">
        <v>22499</v>
      </c>
      <c r="B1321" s="458" t="s">
        <v>1152</v>
      </c>
      <c r="C1321" s="595">
        <f>C1322</f>
        <v>140</v>
      </c>
      <c r="D1321" s="595">
        <f>D1322</f>
        <v>140</v>
      </c>
      <c r="E1321" s="595">
        <f>E1322</f>
        <v>35</v>
      </c>
      <c r="F1321" s="353">
        <f t="shared" si="110"/>
        <v>-0.75</v>
      </c>
      <c r="G1321" s="353">
        <f t="shared" si="111"/>
        <v>0.25</v>
      </c>
      <c r="H1321" s="639" t="str">
        <f t="shared" si="112"/>
        <v>是</v>
      </c>
      <c r="I1321" s="646" t="str">
        <f t="shared" si="113"/>
        <v>款</v>
      </c>
    </row>
    <row r="1322" ht="34.9" customHeight="1" spans="1:9">
      <c r="A1322" s="457">
        <v>2249999</v>
      </c>
      <c r="B1322" s="458" t="s">
        <v>1153</v>
      </c>
      <c r="C1322" s="240">
        <v>140</v>
      </c>
      <c r="D1322" s="595">
        <v>140</v>
      </c>
      <c r="E1322" s="595">
        <v>35</v>
      </c>
      <c r="F1322" s="353">
        <f t="shared" si="110"/>
        <v>-0.75</v>
      </c>
      <c r="G1322" s="353">
        <f t="shared" si="111"/>
        <v>0.25</v>
      </c>
      <c r="H1322" s="639" t="str">
        <f t="shared" si="112"/>
        <v>是</v>
      </c>
      <c r="I1322" s="642" t="str">
        <f t="shared" si="113"/>
        <v>项</v>
      </c>
    </row>
    <row r="1323" s="490" customFormat="1" ht="34.9" customHeight="1" spans="1:9">
      <c r="A1323" s="637">
        <v>227</v>
      </c>
      <c r="B1323" s="131" t="s">
        <v>119</v>
      </c>
      <c r="C1323" s="240"/>
      <c r="D1323" s="242">
        <v>3100</v>
      </c>
      <c r="E1323" s="242"/>
      <c r="F1323" s="351" t="str">
        <f t="shared" si="110"/>
        <v/>
      </c>
      <c r="G1323" s="351">
        <f t="shared" si="111"/>
        <v>0</v>
      </c>
      <c r="H1323" s="638" t="str">
        <f t="shared" si="112"/>
        <v>是</v>
      </c>
      <c r="I1323" s="641" t="str">
        <f t="shared" si="113"/>
        <v>类</v>
      </c>
    </row>
    <row r="1324" ht="34.9" customHeight="1" spans="1:9">
      <c r="A1324" s="637">
        <v>232</v>
      </c>
      <c r="B1324" s="658" t="s">
        <v>121</v>
      </c>
      <c r="C1324" s="591">
        <f>C1325</f>
        <v>5504</v>
      </c>
      <c r="D1324" s="591">
        <f>D1325</f>
        <v>6476</v>
      </c>
      <c r="E1324" s="591">
        <f>E1325</f>
        <v>5427</v>
      </c>
      <c r="F1324" s="351">
        <f t="shared" si="110"/>
        <v>-0.014</v>
      </c>
      <c r="G1324" s="351">
        <f t="shared" si="111"/>
        <v>0.838</v>
      </c>
      <c r="H1324" s="639" t="str">
        <f t="shared" si="112"/>
        <v>是</v>
      </c>
      <c r="I1324" s="642" t="str">
        <f t="shared" si="113"/>
        <v>类</v>
      </c>
    </row>
    <row r="1325" ht="34.9" customHeight="1" spans="1:9">
      <c r="A1325" s="457">
        <v>23203</v>
      </c>
      <c r="B1325" s="459" t="s">
        <v>1154</v>
      </c>
      <c r="C1325" s="595">
        <f>SUM(C1326:C1329)</f>
        <v>5504</v>
      </c>
      <c r="D1325" s="595">
        <f>SUM(D1326:D1329)</f>
        <v>6476</v>
      </c>
      <c r="E1325" s="595">
        <f>SUM(E1326:E1329)</f>
        <v>5427</v>
      </c>
      <c r="F1325" s="353">
        <f t="shared" si="110"/>
        <v>-0.014</v>
      </c>
      <c r="G1325" s="353">
        <f t="shared" si="111"/>
        <v>0.838</v>
      </c>
      <c r="H1325" s="639" t="str">
        <f t="shared" ref="H1325:H1336" si="114">IF(LEN(A1325)=3,"是",IF(B1325&lt;&gt;"",IF(SUM(C1325:E1325)&lt;&gt;0,"是","否"),"是"))</f>
        <v>是</v>
      </c>
      <c r="I1325" s="642" t="str">
        <f t="shared" ref="I1325:I1334" si="115">IF(LEN(A1325)=3,"类",IF(LEN(A1325)=5,"款","项"))</f>
        <v>款</v>
      </c>
    </row>
    <row r="1326" ht="34.9" customHeight="1" spans="1:9">
      <c r="A1326" s="457">
        <v>2320301</v>
      </c>
      <c r="B1326" s="459" t="s">
        <v>1155</v>
      </c>
      <c r="C1326" s="240">
        <v>5504</v>
      </c>
      <c r="D1326" s="595">
        <v>6476</v>
      </c>
      <c r="E1326" s="595">
        <v>5427</v>
      </c>
      <c r="F1326" s="353">
        <f t="shared" si="110"/>
        <v>-0.014</v>
      </c>
      <c r="G1326" s="353">
        <f t="shared" si="111"/>
        <v>0.838</v>
      </c>
      <c r="H1326" s="639" t="str">
        <f t="shared" si="114"/>
        <v>是</v>
      </c>
      <c r="I1326" s="642" t="str">
        <f t="shared" si="115"/>
        <v>项</v>
      </c>
    </row>
    <row r="1327" ht="34.9" hidden="1" customHeight="1" spans="1:9">
      <c r="A1327" s="457">
        <v>2320302</v>
      </c>
      <c r="B1327" s="458" t="s">
        <v>1156</v>
      </c>
      <c r="C1327" s="240">
        <v>0</v>
      </c>
      <c r="D1327" s="595">
        <v>0</v>
      </c>
      <c r="E1327" s="595">
        <v>0</v>
      </c>
      <c r="F1327" s="353" t="str">
        <f t="shared" si="110"/>
        <v/>
      </c>
      <c r="G1327" s="351" t="str">
        <f t="shared" si="111"/>
        <v/>
      </c>
      <c r="H1327" s="639" t="str">
        <f t="shared" si="114"/>
        <v>否</v>
      </c>
      <c r="I1327" s="642" t="str">
        <f t="shared" si="115"/>
        <v>项</v>
      </c>
    </row>
    <row r="1328" ht="34.9" hidden="1" customHeight="1" spans="1:9">
      <c r="A1328" s="457">
        <v>2320303</v>
      </c>
      <c r="B1328" s="458" t="s">
        <v>1157</v>
      </c>
      <c r="C1328" s="240">
        <v>0</v>
      </c>
      <c r="D1328" s="595">
        <v>0</v>
      </c>
      <c r="E1328" s="595">
        <v>0</v>
      </c>
      <c r="F1328" s="353" t="str">
        <f t="shared" si="110"/>
        <v/>
      </c>
      <c r="G1328" s="351" t="str">
        <f t="shared" si="111"/>
        <v/>
      </c>
      <c r="H1328" s="639" t="str">
        <f t="shared" si="114"/>
        <v>否</v>
      </c>
      <c r="I1328" s="642" t="str">
        <f t="shared" si="115"/>
        <v>项</v>
      </c>
    </row>
    <row r="1329" ht="34.9" hidden="1" customHeight="1" spans="1:9">
      <c r="A1329" s="457">
        <v>2320399</v>
      </c>
      <c r="B1329" s="459" t="s">
        <v>1158</v>
      </c>
      <c r="C1329" s="240"/>
      <c r="D1329" s="595">
        <v>0</v>
      </c>
      <c r="E1329" s="595">
        <v>0</v>
      </c>
      <c r="F1329" s="353" t="str">
        <f t="shared" si="110"/>
        <v/>
      </c>
      <c r="G1329" s="351" t="str">
        <f t="shared" si="111"/>
        <v/>
      </c>
      <c r="H1329" s="639" t="str">
        <f t="shared" si="114"/>
        <v>否</v>
      </c>
      <c r="I1329" s="642" t="str">
        <f t="shared" si="115"/>
        <v>项</v>
      </c>
    </row>
    <row r="1330" s="490" customFormat="1" ht="34.9" customHeight="1" spans="1:9">
      <c r="A1330" s="637">
        <v>233</v>
      </c>
      <c r="B1330" s="131" t="s">
        <v>123</v>
      </c>
      <c r="C1330" s="242">
        <f>C1331</f>
        <v>0</v>
      </c>
      <c r="D1330" s="242">
        <f>D1331</f>
        <v>1</v>
      </c>
      <c r="E1330" s="242">
        <f>E1331</f>
        <v>18</v>
      </c>
      <c r="F1330" s="351" t="str">
        <f t="shared" si="110"/>
        <v/>
      </c>
      <c r="G1330" s="351">
        <f t="shared" si="111"/>
        <v>18</v>
      </c>
      <c r="H1330" s="638" t="str">
        <f t="shared" si="114"/>
        <v>是</v>
      </c>
      <c r="I1330" s="641" t="str">
        <f t="shared" si="115"/>
        <v>类</v>
      </c>
    </row>
    <row r="1331" ht="34.9" customHeight="1" spans="1:9">
      <c r="A1331" s="457">
        <v>23303</v>
      </c>
      <c r="B1331" s="459" t="s">
        <v>1159</v>
      </c>
      <c r="C1331" s="595"/>
      <c r="D1331" s="595">
        <v>1</v>
      </c>
      <c r="E1331" s="595">
        <v>18</v>
      </c>
      <c r="F1331" s="353" t="str">
        <f t="shared" si="110"/>
        <v/>
      </c>
      <c r="G1331" s="353">
        <f t="shared" si="111"/>
        <v>18</v>
      </c>
      <c r="H1331" s="639" t="str">
        <f t="shared" si="114"/>
        <v>是</v>
      </c>
      <c r="I1331" s="642" t="str">
        <f t="shared" si="115"/>
        <v>款</v>
      </c>
    </row>
    <row r="1332" s="490" customFormat="1" ht="34.9" customHeight="1" spans="1:9">
      <c r="A1332" s="637">
        <v>229</v>
      </c>
      <c r="B1332" s="131" t="s">
        <v>125</v>
      </c>
      <c r="C1332" s="242">
        <f>SUM(C1333,C1334)</f>
        <v>80</v>
      </c>
      <c r="D1332" s="242">
        <f>SUM(D1333,D1334)</f>
        <v>119</v>
      </c>
      <c r="E1332" s="242">
        <f>SUM(E1333,E1334)</f>
        <v>0</v>
      </c>
      <c r="F1332" s="351">
        <f t="shared" si="110"/>
        <v>-1</v>
      </c>
      <c r="G1332" s="351">
        <f t="shared" si="111"/>
        <v>0</v>
      </c>
      <c r="H1332" s="638" t="str">
        <f t="shared" si="114"/>
        <v>是</v>
      </c>
      <c r="I1332" s="641" t="str">
        <f t="shared" si="115"/>
        <v>类</v>
      </c>
    </row>
    <row r="1333" ht="34.9" hidden="1" customHeight="1" spans="1:9">
      <c r="A1333" s="457">
        <v>22902</v>
      </c>
      <c r="B1333" s="458" t="s">
        <v>1160</v>
      </c>
      <c r="C1333" s="595"/>
      <c r="D1333" s="595"/>
      <c r="E1333" s="595"/>
      <c r="F1333" s="353" t="str">
        <f t="shared" si="110"/>
        <v/>
      </c>
      <c r="G1333" s="351" t="str">
        <f t="shared" si="111"/>
        <v/>
      </c>
      <c r="H1333" s="639" t="str">
        <f t="shared" si="114"/>
        <v>否</v>
      </c>
      <c r="I1333" s="642" t="str">
        <f t="shared" si="115"/>
        <v>款</v>
      </c>
    </row>
    <row r="1334" ht="34.9" customHeight="1" spans="1:9">
      <c r="A1334" s="457">
        <v>22999</v>
      </c>
      <c r="B1334" s="458" t="s">
        <v>1008</v>
      </c>
      <c r="C1334" s="595">
        <v>80</v>
      </c>
      <c r="D1334" s="595">
        <v>119</v>
      </c>
      <c r="E1334" s="595"/>
      <c r="F1334" s="353">
        <f t="shared" si="110"/>
        <v>-1</v>
      </c>
      <c r="G1334" s="351">
        <f t="shared" si="111"/>
        <v>0</v>
      </c>
      <c r="H1334" s="639" t="str">
        <f t="shared" si="114"/>
        <v>是</v>
      </c>
      <c r="I1334" s="642" t="str">
        <f t="shared" si="115"/>
        <v>款</v>
      </c>
    </row>
    <row r="1335" ht="34.9" customHeight="1" spans="1:9">
      <c r="A1335" s="659"/>
      <c r="B1335" s="644"/>
      <c r="C1335" s="660"/>
      <c r="D1335" s="660"/>
      <c r="E1335" s="661"/>
      <c r="F1335" s="353" t="str">
        <f t="shared" si="110"/>
        <v/>
      </c>
      <c r="G1335" s="351" t="str">
        <f t="shared" si="111"/>
        <v/>
      </c>
      <c r="H1335" s="639" t="str">
        <f t="shared" si="114"/>
        <v>是</v>
      </c>
      <c r="I1335" s="642"/>
    </row>
    <row r="1336" ht="34.9" customHeight="1" spans="1:9">
      <c r="A1336" s="662"/>
      <c r="B1336" s="663" t="s">
        <v>126</v>
      </c>
      <c r="C1336" s="591">
        <f>SUM(C5,C250,C253,C272,C364,C419,C476,C535,C663,C735,C814,C837,C948,C1012,C1082,C1102,C1132,C1142,C1187,C1207,C1265,C1323,C1324,C1330,C1332)</f>
        <v>300086</v>
      </c>
      <c r="D1336" s="591">
        <f>SUM(D5,D250,D253,D272,D364,D419,D476,D535,D663,D735,D814,D837,D948,D1012,D1082,D1102,D1132,D1142,D1187,D1207,D1265,D1323,D1324,D1330,D1332)</f>
        <v>306000</v>
      </c>
      <c r="E1336" s="591">
        <f>SUM(E5,E250,E253,E272,E364,E419,E476,E535,E663,E735,E814,E837,E948,E1012,E1082,E1102,E1132,E1142,E1187,E1207,E1265,E1323,E1324,E1330,E1332)</f>
        <v>220020</v>
      </c>
      <c r="F1336" s="351">
        <f t="shared" si="110"/>
        <v>-0.267</v>
      </c>
      <c r="G1336" s="351">
        <f t="shared" si="111"/>
        <v>0.719</v>
      </c>
      <c r="H1336" s="639" t="str">
        <f t="shared" si="114"/>
        <v>是</v>
      </c>
      <c r="I1336" s="642"/>
    </row>
    <row r="1337" ht="32.1" customHeight="1" spans="2:7">
      <c r="B1337" s="664"/>
      <c r="C1337" s="664"/>
      <c r="D1337" s="664"/>
      <c r="E1337" s="664"/>
      <c r="F1337" s="664"/>
      <c r="G1337" s="664"/>
    </row>
  </sheetData>
  <autoFilter ref="A4:L1336">
    <filterColumn colId="7">
      <customFilters>
        <customFilter operator="equal" val="是"/>
      </customFilters>
    </filterColumn>
    <extLst/>
  </autoFilter>
  <mergeCells count="7">
    <mergeCell ref="B1:G1"/>
    <mergeCell ref="D3:E3"/>
    <mergeCell ref="F3:G3"/>
    <mergeCell ref="B1337:G1337"/>
    <mergeCell ref="A3:A4"/>
    <mergeCell ref="B3:B4"/>
    <mergeCell ref="C3:C4"/>
  </mergeCells>
  <printOptions horizontalCentered="1"/>
  <pageMargins left="0.47244094488189" right="0.393700787401575" top="0.748031496062992" bottom="0.748031496062992" header="0.31496062992126" footer="0.31496062992126"/>
  <pageSetup paperSize="9" scale="75" firstPageNumber="35" orientation="portrait" useFirstPageNumber="1"/>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H37"/>
  <sheetViews>
    <sheetView showGridLines="0" showZeros="0" view="pageBreakPreview" zoomScale="90" zoomScaleNormal="85" workbookViewId="0">
      <pane ySplit="4" topLeftCell="A26" activePane="bottomLeft" state="frozen"/>
      <selection/>
      <selection pane="bottomLeft" activeCell="E33" sqref="E33"/>
    </sheetView>
  </sheetViews>
  <sheetFormatPr defaultColWidth="9" defaultRowHeight="14.25" outlineLevelCol="7"/>
  <cols>
    <col min="1" max="1" width="18.875" style="197" customWidth="1"/>
    <col min="2" max="2" width="43.75" style="197" customWidth="1"/>
    <col min="3" max="5" width="16.75" style="197" customWidth="1"/>
    <col min="6" max="7" width="15.375" style="608" customWidth="1"/>
    <col min="8" max="8" width="3.75" style="197" customWidth="1"/>
    <col min="9" max="16361" width="9" style="197" customWidth="1"/>
    <col min="16362" max="16384" width="9" style="197"/>
  </cols>
  <sheetData>
    <row r="1" ht="45" customHeight="1" spans="2:8">
      <c r="B1" s="202" t="str">
        <f>YEAR(封面!$B$7)-1&amp;"年云县政府性基金预算收入执行情况表"</f>
        <v>2021年云县政府性基金预算收入执行情况表</v>
      </c>
      <c r="C1" s="202"/>
      <c r="D1" s="202"/>
      <c r="E1" s="202"/>
      <c r="F1" s="202"/>
      <c r="G1" s="202"/>
      <c r="H1" s="441"/>
    </row>
    <row r="2" ht="20.1" customHeight="1" spans="1:8">
      <c r="A2" s="440"/>
      <c r="B2" s="609" t="s">
        <v>1161</v>
      </c>
      <c r="C2" s="445"/>
      <c r="D2" s="445"/>
      <c r="E2" s="610"/>
      <c r="G2" s="611" t="s">
        <v>9</v>
      </c>
      <c r="H2" s="441"/>
    </row>
    <row r="3" s="607" customFormat="1" ht="36" customHeight="1" spans="1:7">
      <c r="A3" s="586" t="s">
        <v>10</v>
      </c>
      <c r="B3" s="448" t="s">
        <v>11</v>
      </c>
      <c r="C3" s="449" t="str">
        <f>YEAR(封面!$B$7)-2&amp;"年决算数"</f>
        <v>2020年决算数</v>
      </c>
      <c r="D3" s="449" t="str">
        <f>YEAR(封面!$B$7)-1&amp;"年"</f>
        <v>2021年</v>
      </c>
      <c r="E3" s="449"/>
      <c r="F3" s="448" t="s">
        <v>12</v>
      </c>
      <c r="G3" s="448"/>
    </row>
    <row r="4" s="607" customFormat="1" ht="36" customHeight="1" spans="1:8">
      <c r="A4" s="587"/>
      <c r="B4" s="448"/>
      <c r="C4" s="449"/>
      <c r="D4" s="449" t="s">
        <v>14</v>
      </c>
      <c r="E4" s="449" t="s">
        <v>15</v>
      </c>
      <c r="F4" s="449" t="str">
        <f>"比"&amp;YEAR(封面!$B$7)-2&amp;"年决算数增长%"</f>
        <v>比2020年决算数增长%</v>
      </c>
      <c r="G4" s="449" t="str">
        <f>"完成"&amp;YEAR(封面!$B$7)-1&amp;"年预算数的%"</f>
        <v>完成2021年预算数的%</v>
      </c>
      <c r="H4" s="612" t="s">
        <v>13</v>
      </c>
    </row>
    <row r="5" s="607" customFormat="1" ht="36" customHeight="1" spans="1:8">
      <c r="A5" s="613" t="s">
        <v>1162</v>
      </c>
      <c r="B5" s="603" t="s">
        <v>1163</v>
      </c>
      <c r="C5" s="595"/>
      <c r="D5" s="595"/>
      <c r="E5" s="591"/>
      <c r="F5" s="614" t="str">
        <f>IF(C5&lt;&gt;0,E5/C5-1,"")</f>
        <v/>
      </c>
      <c r="G5" s="614" t="str">
        <f>IF(D5&lt;&gt;0,E5/D5,"")</f>
        <v/>
      </c>
      <c r="H5" s="615" t="str">
        <f>IF(LEN(A5)=7,"是",IF(B5&lt;&gt;"",IF(SUM(C5:E5)&lt;&gt;0,"是","否"),"是"))</f>
        <v>是</v>
      </c>
    </row>
    <row r="6" ht="36" customHeight="1" spans="1:8">
      <c r="A6" s="613" t="s">
        <v>1164</v>
      </c>
      <c r="B6" s="603" t="s">
        <v>1165</v>
      </c>
      <c r="C6" s="595"/>
      <c r="D6" s="595"/>
      <c r="E6" s="591"/>
      <c r="F6" s="614" t="str">
        <f t="shared" ref="F6:F36" si="0">IF(C6&lt;&gt;0,E6/C6-1,"")</f>
        <v/>
      </c>
      <c r="G6" s="614" t="str">
        <f t="shared" ref="G6:G37" si="1">IF(D6&lt;&gt;0,E6/D6,"")</f>
        <v/>
      </c>
      <c r="H6" s="615" t="str">
        <f t="shared" ref="H6:H36" si="2">IF(LEN(A6)=7,"是",IF(B6&lt;&gt;"",IF(SUM(C6:E6)&lt;&gt;0,"是","否"),"是"))</f>
        <v>是</v>
      </c>
    </row>
    <row r="7" ht="36" customHeight="1" spans="1:8">
      <c r="A7" s="613" t="s">
        <v>1166</v>
      </c>
      <c r="B7" s="603" t="s">
        <v>1167</v>
      </c>
      <c r="C7" s="595"/>
      <c r="D7" s="595"/>
      <c r="E7" s="591"/>
      <c r="F7" s="614" t="str">
        <f t="shared" si="0"/>
        <v/>
      </c>
      <c r="G7" s="614" t="str">
        <f t="shared" si="1"/>
        <v/>
      </c>
      <c r="H7" s="615" t="str">
        <f t="shared" si="2"/>
        <v>是</v>
      </c>
    </row>
    <row r="8" ht="36" customHeight="1" spans="1:8">
      <c r="A8" s="613" t="s">
        <v>1168</v>
      </c>
      <c r="B8" s="603" t="s">
        <v>1169</v>
      </c>
      <c r="C8" s="595"/>
      <c r="D8" s="595"/>
      <c r="E8" s="591"/>
      <c r="F8" s="614" t="str">
        <f t="shared" si="0"/>
        <v/>
      </c>
      <c r="G8" s="614" t="str">
        <f t="shared" si="1"/>
        <v/>
      </c>
      <c r="H8" s="615" t="str">
        <f t="shared" si="2"/>
        <v>是</v>
      </c>
    </row>
    <row r="9" ht="36" customHeight="1" spans="1:8">
      <c r="A9" s="613" t="s">
        <v>1170</v>
      </c>
      <c r="B9" s="603" t="s">
        <v>1171</v>
      </c>
      <c r="C9" s="591">
        <f>SUM(C10:C14)</f>
        <v>4808</v>
      </c>
      <c r="D9" s="591">
        <f>SUM(D10:D14)</f>
        <v>4300</v>
      </c>
      <c r="E9" s="591">
        <f>SUM(E10:E14)</f>
        <v>3526</v>
      </c>
      <c r="F9" s="614">
        <f t="shared" si="0"/>
        <v>-0.267</v>
      </c>
      <c r="G9" s="614">
        <f t="shared" si="1"/>
        <v>0.82</v>
      </c>
      <c r="H9" s="615" t="str">
        <f t="shared" si="2"/>
        <v>是</v>
      </c>
    </row>
    <row r="10" ht="36" customHeight="1" spans="1:8">
      <c r="A10" s="613" t="s">
        <v>1172</v>
      </c>
      <c r="B10" s="616" t="s">
        <v>1173</v>
      </c>
      <c r="C10" s="595">
        <v>3593</v>
      </c>
      <c r="D10" s="595">
        <v>3500</v>
      </c>
      <c r="E10" s="595">
        <v>3065</v>
      </c>
      <c r="F10" s="617">
        <f t="shared" si="0"/>
        <v>-0.147</v>
      </c>
      <c r="G10" s="617">
        <f t="shared" si="1"/>
        <v>0.876</v>
      </c>
      <c r="H10" s="615" t="str">
        <f t="shared" si="2"/>
        <v>是</v>
      </c>
    </row>
    <row r="11" ht="36" customHeight="1" spans="1:8">
      <c r="A11" s="613" t="s">
        <v>1174</v>
      </c>
      <c r="B11" s="616" t="s">
        <v>1175</v>
      </c>
      <c r="C11" s="595">
        <v>1198</v>
      </c>
      <c r="D11" s="595">
        <v>780</v>
      </c>
      <c r="E11" s="595">
        <v>264</v>
      </c>
      <c r="F11" s="617">
        <f t="shared" si="0"/>
        <v>-0.78</v>
      </c>
      <c r="G11" s="617">
        <f t="shared" si="1"/>
        <v>0.338</v>
      </c>
      <c r="H11" s="615" t="str">
        <f t="shared" si="2"/>
        <v>是</v>
      </c>
    </row>
    <row r="12" ht="36" customHeight="1" spans="1:8">
      <c r="A12" s="613" t="s">
        <v>1176</v>
      </c>
      <c r="B12" s="602" t="s">
        <v>1177</v>
      </c>
      <c r="C12" s="595">
        <v>0</v>
      </c>
      <c r="D12" s="595">
        <v>0</v>
      </c>
      <c r="E12" s="595"/>
      <c r="F12" s="617" t="str">
        <f t="shared" si="0"/>
        <v/>
      </c>
      <c r="G12" s="617" t="str">
        <f t="shared" si="1"/>
        <v/>
      </c>
      <c r="H12" s="615" t="str">
        <f t="shared" si="2"/>
        <v>否</v>
      </c>
    </row>
    <row r="13" ht="36" customHeight="1" spans="1:8">
      <c r="A13" s="613" t="s">
        <v>1178</v>
      </c>
      <c r="B13" s="602" t="s">
        <v>1179</v>
      </c>
      <c r="C13" s="595">
        <v>0</v>
      </c>
      <c r="D13" s="595">
        <v>0</v>
      </c>
      <c r="E13" s="595"/>
      <c r="F13" s="617" t="str">
        <f t="shared" si="0"/>
        <v/>
      </c>
      <c r="G13" s="617" t="str">
        <f t="shared" si="1"/>
        <v/>
      </c>
      <c r="H13" s="615" t="str">
        <f t="shared" si="2"/>
        <v>否</v>
      </c>
    </row>
    <row r="14" ht="36" customHeight="1" spans="1:8">
      <c r="A14" s="613" t="s">
        <v>1180</v>
      </c>
      <c r="B14" s="602" t="s">
        <v>1181</v>
      </c>
      <c r="C14" s="595">
        <v>17</v>
      </c>
      <c r="D14" s="595">
        <v>20</v>
      </c>
      <c r="E14" s="595">
        <v>197</v>
      </c>
      <c r="F14" s="617">
        <f t="shared" si="0"/>
        <v>10.588</v>
      </c>
      <c r="G14" s="617">
        <f t="shared" si="1"/>
        <v>9.85</v>
      </c>
      <c r="H14" s="615" t="str">
        <f t="shared" si="2"/>
        <v>是</v>
      </c>
    </row>
    <row r="15" ht="36" customHeight="1" spans="1:8">
      <c r="A15" s="613" t="s">
        <v>1182</v>
      </c>
      <c r="B15" s="603" t="s">
        <v>1183</v>
      </c>
      <c r="C15" s="595"/>
      <c r="D15" s="595"/>
      <c r="E15" s="591"/>
      <c r="F15" s="614" t="str">
        <f t="shared" si="0"/>
        <v/>
      </c>
      <c r="G15" s="614" t="str">
        <f t="shared" si="1"/>
        <v/>
      </c>
      <c r="H15" s="615" t="str">
        <f t="shared" si="2"/>
        <v>是</v>
      </c>
    </row>
    <row r="16" ht="36" customHeight="1" spans="1:8">
      <c r="A16" s="613" t="s">
        <v>1184</v>
      </c>
      <c r="B16" s="603" t="s">
        <v>1185</v>
      </c>
      <c r="C16" s="591">
        <f>C17+C18</f>
        <v>0</v>
      </c>
      <c r="D16" s="591">
        <f>D17+D18</f>
        <v>0</v>
      </c>
      <c r="E16" s="591">
        <f>E17+E18</f>
        <v>0</v>
      </c>
      <c r="F16" s="614" t="str">
        <f t="shared" si="0"/>
        <v/>
      </c>
      <c r="G16" s="614" t="str">
        <f t="shared" si="1"/>
        <v/>
      </c>
      <c r="H16" s="615" t="str">
        <f t="shared" si="2"/>
        <v>是</v>
      </c>
    </row>
    <row r="17" ht="36" customHeight="1" spans="1:8">
      <c r="A17" s="613" t="s">
        <v>1186</v>
      </c>
      <c r="B17" s="602" t="s">
        <v>1187</v>
      </c>
      <c r="C17" s="595"/>
      <c r="D17" s="595"/>
      <c r="E17" s="595"/>
      <c r="F17" s="614" t="str">
        <f t="shared" si="0"/>
        <v/>
      </c>
      <c r="G17" s="614" t="str">
        <f t="shared" si="1"/>
        <v/>
      </c>
      <c r="H17" s="615" t="str">
        <f t="shared" si="2"/>
        <v>否</v>
      </c>
    </row>
    <row r="18" ht="36" customHeight="1" spans="1:8">
      <c r="A18" s="613" t="s">
        <v>1188</v>
      </c>
      <c r="B18" s="602" t="s">
        <v>1189</v>
      </c>
      <c r="C18" s="595"/>
      <c r="D18" s="595"/>
      <c r="E18" s="595"/>
      <c r="F18" s="614" t="str">
        <f t="shared" si="0"/>
        <v/>
      </c>
      <c r="G18" s="614" t="str">
        <f t="shared" si="1"/>
        <v/>
      </c>
      <c r="H18" s="615" t="str">
        <f t="shared" si="2"/>
        <v>否</v>
      </c>
    </row>
    <row r="19" ht="36" customHeight="1" spans="1:8">
      <c r="A19" s="613" t="s">
        <v>1190</v>
      </c>
      <c r="B19" s="603" t="s">
        <v>1191</v>
      </c>
      <c r="C19" s="591">
        <v>574</v>
      </c>
      <c r="D19" s="591">
        <v>600</v>
      </c>
      <c r="E19" s="591">
        <v>187</v>
      </c>
      <c r="F19" s="614">
        <f t="shared" si="0"/>
        <v>-0.674</v>
      </c>
      <c r="G19" s="614">
        <f t="shared" si="1"/>
        <v>0.312</v>
      </c>
      <c r="H19" s="615" t="str">
        <f t="shared" si="2"/>
        <v>是</v>
      </c>
    </row>
    <row r="20" ht="36" customHeight="1" spans="1:8">
      <c r="A20" s="613" t="s">
        <v>1192</v>
      </c>
      <c r="B20" s="603" t="s">
        <v>1193</v>
      </c>
      <c r="C20" s="595"/>
      <c r="D20" s="595"/>
      <c r="E20" s="591"/>
      <c r="F20" s="614" t="str">
        <f t="shared" si="0"/>
        <v/>
      </c>
      <c r="G20" s="614" t="str">
        <f t="shared" si="1"/>
        <v/>
      </c>
      <c r="H20" s="615" t="str">
        <f t="shared" si="2"/>
        <v>是</v>
      </c>
    </row>
    <row r="21" ht="36" customHeight="1" spans="1:8">
      <c r="A21" s="613" t="s">
        <v>1194</v>
      </c>
      <c r="B21" s="603" t="s">
        <v>1195</v>
      </c>
      <c r="C21" s="595"/>
      <c r="D21" s="595"/>
      <c r="E21" s="591"/>
      <c r="F21" s="614" t="str">
        <f t="shared" si="0"/>
        <v/>
      </c>
      <c r="G21" s="614" t="str">
        <f t="shared" si="1"/>
        <v/>
      </c>
      <c r="H21" s="615" t="str">
        <f t="shared" si="2"/>
        <v>是</v>
      </c>
    </row>
    <row r="22" ht="36" customHeight="1" spans="1:8">
      <c r="A22" s="613" t="s">
        <v>1196</v>
      </c>
      <c r="B22" s="603" t="s">
        <v>1197</v>
      </c>
      <c r="C22" s="595"/>
      <c r="D22" s="595"/>
      <c r="E22" s="591"/>
      <c r="F22" s="614" t="str">
        <f t="shared" si="0"/>
        <v/>
      </c>
      <c r="G22" s="614" t="str">
        <f t="shared" si="1"/>
        <v/>
      </c>
      <c r="H22" s="615" t="str">
        <f t="shared" si="2"/>
        <v>是</v>
      </c>
    </row>
    <row r="23" ht="36" customHeight="1" spans="1:8">
      <c r="A23" s="613" t="s">
        <v>1198</v>
      </c>
      <c r="B23" s="618" t="s">
        <v>1199</v>
      </c>
      <c r="C23" s="591">
        <v>531</v>
      </c>
      <c r="D23" s="591">
        <v>600</v>
      </c>
      <c r="E23" s="591">
        <v>477</v>
      </c>
      <c r="F23" s="614">
        <f t="shared" si="0"/>
        <v>-0.102</v>
      </c>
      <c r="G23" s="614">
        <f t="shared" si="1"/>
        <v>0.795</v>
      </c>
      <c r="H23" s="615" t="str">
        <f t="shared" si="2"/>
        <v>是</v>
      </c>
    </row>
    <row r="24" ht="36" customHeight="1" spans="1:8">
      <c r="A24" s="613" t="s">
        <v>1200</v>
      </c>
      <c r="B24" s="619" t="s">
        <v>1201</v>
      </c>
      <c r="C24" s="595"/>
      <c r="D24" s="595"/>
      <c r="E24" s="591"/>
      <c r="F24" s="614" t="str">
        <f t="shared" si="0"/>
        <v/>
      </c>
      <c r="G24" s="614" t="str">
        <f t="shared" si="1"/>
        <v/>
      </c>
      <c r="H24" s="615" t="str">
        <f t="shared" si="2"/>
        <v>是</v>
      </c>
    </row>
    <row r="25" ht="36" customHeight="1" spans="1:8">
      <c r="A25" s="613" t="s">
        <v>1202</v>
      </c>
      <c r="B25" s="619" t="s">
        <v>1203</v>
      </c>
      <c r="C25" s="595"/>
      <c r="D25" s="595"/>
      <c r="E25" s="591"/>
      <c r="F25" s="614" t="str">
        <f t="shared" si="0"/>
        <v/>
      </c>
      <c r="G25" s="614" t="str">
        <f t="shared" si="1"/>
        <v/>
      </c>
      <c r="H25" s="615" t="str">
        <f t="shared" si="2"/>
        <v>是</v>
      </c>
    </row>
    <row r="26" ht="36" customHeight="1" spans="1:8">
      <c r="A26" s="613" t="s">
        <v>1204</v>
      </c>
      <c r="B26" s="618" t="s">
        <v>1205</v>
      </c>
      <c r="C26" s="595"/>
      <c r="D26" s="595"/>
      <c r="E26" s="591">
        <v>1070</v>
      </c>
      <c r="F26" s="614" t="str">
        <f t="shared" si="0"/>
        <v/>
      </c>
      <c r="G26" s="614" t="str">
        <f t="shared" si="1"/>
        <v/>
      </c>
      <c r="H26" s="615" t="str">
        <f t="shared" si="2"/>
        <v>是</v>
      </c>
    </row>
    <row r="27" ht="36" customHeight="1" spans="1:8">
      <c r="A27" s="613"/>
      <c r="B27" s="273"/>
      <c r="C27" s="595"/>
      <c r="D27" s="595"/>
      <c r="E27" s="496"/>
      <c r="F27" s="614" t="str">
        <f t="shared" si="0"/>
        <v/>
      </c>
      <c r="G27" s="614" t="str">
        <f t="shared" si="1"/>
        <v/>
      </c>
      <c r="H27" s="615" t="str">
        <f t="shared" si="2"/>
        <v>是</v>
      </c>
    </row>
    <row r="28" ht="36" customHeight="1" spans="1:8">
      <c r="A28" s="613"/>
      <c r="B28" s="620" t="s">
        <v>1206</v>
      </c>
      <c r="C28" s="591">
        <f>SUM(C5,C6,C7,C8,C9,C15,C16,C19,C20,C21,C22,C23,C24,C25,C26)</f>
        <v>5913</v>
      </c>
      <c r="D28" s="591">
        <f>SUM(D5,D6,D7,D8,D9,D15,D16,D19,D20,D21,D22,D23,D24,D25,D26)</f>
        <v>5500</v>
      </c>
      <c r="E28" s="591">
        <f>SUM(E5,E6,E7,E8,E9,E15,E16,E19,E20,E21,E22,E23,E24,E25,E26)</f>
        <v>5260</v>
      </c>
      <c r="F28" s="614">
        <f t="shared" si="0"/>
        <v>-0.11</v>
      </c>
      <c r="G28" s="614">
        <f t="shared" si="1"/>
        <v>0.956</v>
      </c>
      <c r="H28" s="615" t="str">
        <f t="shared" si="2"/>
        <v>是</v>
      </c>
    </row>
    <row r="29" ht="36" customHeight="1" spans="1:8">
      <c r="A29" s="621">
        <v>105</v>
      </c>
      <c r="B29" s="270" t="s">
        <v>1207</v>
      </c>
      <c r="C29" s="591">
        <v>13000</v>
      </c>
      <c r="D29" s="591">
        <v>10000</v>
      </c>
      <c r="E29" s="622">
        <v>48000</v>
      </c>
      <c r="F29" s="614">
        <f t="shared" si="0"/>
        <v>2.692</v>
      </c>
      <c r="G29" s="614">
        <f t="shared" si="1"/>
        <v>4.8</v>
      </c>
      <c r="H29" s="615" t="str">
        <f t="shared" si="2"/>
        <v>是</v>
      </c>
    </row>
    <row r="30" ht="36" customHeight="1" spans="1:8">
      <c r="A30" s="621">
        <v>110</v>
      </c>
      <c r="B30" s="270" t="s">
        <v>68</v>
      </c>
      <c r="C30" s="622">
        <f>C31+C34+C35</f>
        <v>17247</v>
      </c>
      <c r="D30" s="622">
        <f>D31+D34+D35</f>
        <v>3922</v>
      </c>
      <c r="E30" s="622">
        <f>E31+E34+E35</f>
        <v>5121</v>
      </c>
      <c r="F30" s="614">
        <f t="shared" si="0"/>
        <v>-0.703</v>
      </c>
      <c r="G30" s="614">
        <f t="shared" si="1"/>
        <v>1.306</v>
      </c>
      <c r="H30" s="615" t="str">
        <f t="shared" si="2"/>
        <v>是</v>
      </c>
    </row>
    <row r="31" ht="36" customHeight="1" spans="1:8">
      <c r="A31" s="621">
        <v>11004</v>
      </c>
      <c r="B31" s="270" t="s">
        <v>1208</v>
      </c>
      <c r="C31" s="622">
        <f>C32+C33</f>
        <v>17114</v>
      </c>
      <c r="D31" s="622">
        <f>D32+D33</f>
        <v>3500</v>
      </c>
      <c r="E31" s="622">
        <f>E32+E33</f>
        <v>3568</v>
      </c>
      <c r="F31" s="614">
        <f t="shared" si="0"/>
        <v>-0.792</v>
      </c>
      <c r="G31" s="614">
        <f t="shared" si="1"/>
        <v>1.019</v>
      </c>
      <c r="H31" s="615" t="str">
        <f t="shared" si="2"/>
        <v>是</v>
      </c>
    </row>
    <row r="32" ht="36" customHeight="1" spans="1:8">
      <c r="A32" s="613">
        <v>1100402</v>
      </c>
      <c r="B32" s="272" t="s">
        <v>1209</v>
      </c>
      <c r="C32" s="595">
        <v>2916</v>
      </c>
      <c r="D32" s="595">
        <v>3500</v>
      </c>
      <c r="E32" s="496">
        <v>3568</v>
      </c>
      <c r="F32" s="617">
        <f t="shared" si="0"/>
        <v>0.224</v>
      </c>
      <c r="G32" s="617">
        <f t="shared" si="1"/>
        <v>1.019</v>
      </c>
      <c r="H32" s="615" t="str">
        <f t="shared" si="2"/>
        <v>是</v>
      </c>
    </row>
    <row r="33" ht="36" customHeight="1" spans="1:8">
      <c r="A33" s="613">
        <v>1100403</v>
      </c>
      <c r="B33" s="272" t="s">
        <v>1210</v>
      </c>
      <c r="C33" s="595">
        <v>14198</v>
      </c>
      <c r="D33" s="595"/>
      <c r="E33" s="496"/>
      <c r="F33" s="617">
        <f t="shared" si="0"/>
        <v>-1</v>
      </c>
      <c r="G33" s="617" t="str">
        <f t="shared" si="1"/>
        <v/>
      </c>
      <c r="H33" s="615" t="str">
        <f t="shared" si="2"/>
        <v>是</v>
      </c>
    </row>
    <row r="34" ht="36" customHeight="1" spans="1:8">
      <c r="A34" s="613">
        <v>11008</v>
      </c>
      <c r="B34" s="273" t="s">
        <v>72</v>
      </c>
      <c r="C34" s="595">
        <v>133</v>
      </c>
      <c r="D34" s="595">
        <v>422</v>
      </c>
      <c r="E34" s="623">
        <v>422</v>
      </c>
      <c r="F34" s="617">
        <f t="shared" si="0"/>
        <v>2.173</v>
      </c>
      <c r="G34" s="617">
        <f t="shared" si="1"/>
        <v>1</v>
      </c>
      <c r="H34" s="615" t="str">
        <f t="shared" si="2"/>
        <v>是</v>
      </c>
    </row>
    <row r="35" ht="36" customHeight="1" spans="1:8">
      <c r="A35" s="613">
        <v>11009</v>
      </c>
      <c r="B35" s="273" t="s">
        <v>73</v>
      </c>
      <c r="C35" s="595"/>
      <c r="D35" s="595"/>
      <c r="E35" s="496">
        <v>1131</v>
      </c>
      <c r="F35" s="614" t="str">
        <f t="shared" si="0"/>
        <v/>
      </c>
      <c r="G35" s="614" t="str">
        <f t="shared" si="1"/>
        <v/>
      </c>
      <c r="H35" s="615" t="str">
        <f t="shared" si="2"/>
        <v>是</v>
      </c>
    </row>
    <row r="36" ht="36" customHeight="1" spans="1:8">
      <c r="A36" s="624"/>
      <c r="B36" s="620" t="s">
        <v>76</v>
      </c>
      <c r="C36" s="591">
        <f>SUM(C28,C29,C30)</f>
        <v>36160</v>
      </c>
      <c r="D36" s="591">
        <f>SUM(D28,D29,D30)</f>
        <v>19422</v>
      </c>
      <c r="E36" s="591">
        <f>SUM(E28,E29,E30)</f>
        <v>58381</v>
      </c>
      <c r="F36" s="614">
        <f t="shared" si="0"/>
        <v>0.615</v>
      </c>
      <c r="G36" s="614">
        <f t="shared" si="1"/>
        <v>3.006</v>
      </c>
      <c r="H36" s="615" t="str">
        <f t="shared" si="2"/>
        <v>是</v>
      </c>
    </row>
    <row r="37" ht="36" customHeight="1" spans="2:7">
      <c r="B37" s="610" t="s">
        <v>1211</v>
      </c>
      <c r="C37" s="610"/>
      <c r="D37" s="610"/>
      <c r="E37" s="610"/>
      <c r="F37" s="625"/>
      <c r="G37" s="625" t="str">
        <f t="shared" si="1"/>
        <v/>
      </c>
    </row>
  </sheetData>
  <sheetProtection algorithmName="SHA-512" hashValue="AgpDHhifO0hf5bYy4ygtjnVeZN5MxOKkQyrUHfPZ0Z6Y/Pw93eRzshSz6lJEgqOtyrdTtjkI/XYLrNshKAxZog==" saltValue="Ee6zLfhryW/hpNFexOdP1A==" spinCount="100000" sheet="1" objects="1" scenarios="1"/>
  <autoFilter ref="A4:H37">
    <extLst/>
  </autoFilter>
  <mergeCells count="6">
    <mergeCell ref="B1:G1"/>
    <mergeCell ref="D3:E3"/>
    <mergeCell ref="F3:G3"/>
    <mergeCell ref="A3:A4"/>
    <mergeCell ref="B3:B4"/>
    <mergeCell ref="C3:C4"/>
  </mergeCells>
  <conditionalFormatting sqref="C9:F9">
    <cfRule type="expression" dxfId="1" priority="1" stopIfTrue="1">
      <formula>"len($A:$A)=3"</formula>
    </cfRule>
  </conditionalFormatting>
  <conditionalFormatting sqref="C16:F16">
    <cfRule type="expression" dxfId="1" priority="2" stopIfTrue="1">
      <formula>"len($A:$A)=3"</formula>
    </cfRule>
  </conditionalFormatting>
  <conditionalFormatting sqref="B29:B33 B6:B22">
    <cfRule type="expression" dxfId="1" priority="4" stopIfTrue="1">
      <formula>"len($A:$A)=3"</formula>
    </cfRule>
  </conditionalFormatting>
  <conditionalFormatting sqref="C30:F31">
    <cfRule type="expression" dxfId="1" priority="3"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55" orientation="portrait" useFirstPageNumber="1"/>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00B0F0"/>
  </sheetPr>
  <dimension ref="A1:I280"/>
  <sheetViews>
    <sheetView showGridLines="0" showZeros="0" view="pageBreakPreview" zoomScale="80" zoomScaleNormal="100" workbookViewId="0">
      <pane ySplit="4" topLeftCell="A5" activePane="bottomLeft" state="frozen"/>
      <selection/>
      <selection pane="bottomLeft" activeCell="G277" sqref="G277:G278"/>
    </sheetView>
  </sheetViews>
  <sheetFormatPr defaultColWidth="9" defaultRowHeight="14.25"/>
  <cols>
    <col min="1" max="1" width="12.625" style="197" customWidth="1"/>
    <col min="2" max="2" width="43.75" style="441" customWidth="1"/>
    <col min="3" max="5" width="16.75" style="441" customWidth="1"/>
    <col min="6" max="7" width="15.625" style="487" customWidth="1"/>
    <col min="8" max="8" width="3.75" style="583" customWidth="1"/>
    <col min="9" max="9" width="9.25" style="441"/>
    <col min="10" max="16384" width="9" style="441"/>
  </cols>
  <sheetData>
    <row r="1" ht="45" customHeight="1" spans="2:7">
      <c r="B1" s="442" t="str">
        <f>YEAR(封面!$B$7)-1&amp;"年云县政府性基金预算支出执行情况表"</f>
        <v>2021年云县政府性基金预算支出执行情况表</v>
      </c>
      <c r="C1" s="442"/>
      <c r="D1" s="442"/>
      <c r="E1" s="442"/>
      <c r="F1" s="442"/>
      <c r="G1" s="442"/>
    </row>
    <row r="2" ht="20.1" customHeight="1" spans="1:7">
      <c r="A2" s="440"/>
      <c r="B2" s="584" t="s">
        <v>1212</v>
      </c>
      <c r="C2" s="585"/>
      <c r="D2" s="585"/>
      <c r="E2" s="485"/>
      <c r="G2" s="446" t="s">
        <v>9</v>
      </c>
    </row>
    <row r="3" s="581" customFormat="1" ht="36" customHeight="1" spans="1:7">
      <c r="A3" s="586" t="s">
        <v>10</v>
      </c>
      <c r="B3" s="448" t="s">
        <v>11</v>
      </c>
      <c r="C3" s="449" t="str">
        <f>YEAR(封面!$B$7)-2&amp;"年决算数"</f>
        <v>2020年决算数</v>
      </c>
      <c r="D3" s="449" t="str">
        <f>YEAR(封面!$B$7)-1&amp;"年"</f>
        <v>2021年</v>
      </c>
      <c r="E3" s="449"/>
      <c r="F3" s="448" t="s">
        <v>12</v>
      </c>
      <c r="G3" s="448"/>
    </row>
    <row r="4" s="581" customFormat="1" ht="36" customHeight="1" spans="1:9">
      <c r="A4" s="587"/>
      <c r="B4" s="448"/>
      <c r="C4" s="449"/>
      <c r="D4" s="449" t="s">
        <v>14</v>
      </c>
      <c r="E4" s="449" t="s">
        <v>15</v>
      </c>
      <c r="F4" s="449" t="str">
        <f>"比"&amp;YEAR(封面!$B$7)-2&amp;"年决算数增长%"</f>
        <v>比2020年决算数增长%</v>
      </c>
      <c r="G4" s="449" t="str">
        <f>"完成"&amp;YEAR(封面!$B$7)-1&amp;"年预算数的%"</f>
        <v>完成2021年预算数的%</v>
      </c>
      <c r="H4" s="588" t="s">
        <v>13</v>
      </c>
      <c r="I4" s="581" t="s">
        <v>136</v>
      </c>
    </row>
    <row r="5" s="582" customFormat="1" ht="36" customHeight="1" spans="1:9">
      <c r="A5" s="589">
        <v>207</v>
      </c>
      <c r="B5" s="590" t="s">
        <v>1213</v>
      </c>
      <c r="C5" s="591">
        <f>SUM(C6,C12,C18)</f>
        <v>0</v>
      </c>
      <c r="D5" s="591">
        <f>SUM(D6,D12,D18)</f>
        <v>0</v>
      </c>
      <c r="E5" s="591">
        <f>SUM(E6,E12,E18)</f>
        <v>10</v>
      </c>
      <c r="F5" s="214" t="str">
        <f>IF(C5&lt;&gt;0,E5/C5-1,"")</f>
        <v/>
      </c>
      <c r="G5" s="214" t="str">
        <f>IF(D5&lt;&gt;0,E5/D5,"")</f>
        <v/>
      </c>
      <c r="H5" s="592" t="str">
        <f>IF(LEN(A5)=3,"是",IF(B5&lt;&gt;"",IF(SUM(C5:E5)&lt;&gt;0,"是","否"),"是"))</f>
        <v>是</v>
      </c>
      <c r="I5" s="581" t="str">
        <f>IF(LEN(A5)=3,"类",IF(LEN(A5)=5,"款","项"))</f>
        <v>类</v>
      </c>
    </row>
    <row r="6" s="582" customFormat="1" ht="36" customHeight="1" spans="1:9">
      <c r="A6" s="593">
        <v>20707</v>
      </c>
      <c r="B6" s="594" t="s">
        <v>1214</v>
      </c>
      <c r="C6" s="595">
        <f>VLOOKUP(A6,'[3]04'!$A$5:$D$292,3,0)</f>
        <v>0</v>
      </c>
      <c r="D6" s="595"/>
      <c r="E6" s="591">
        <f>E8</f>
        <v>10</v>
      </c>
      <c r="F6" s="214" t="str">
        <f>IF(C6&lt;&gt;0,E6/C6-1,"")</f>
        <v/>
      </c>
      <c r="G6" s="214" t="str">
        <f>IF(D6&lt;&gt;0,E6/D6,"")</f>
        <v/>
      </c>
      <c r="H6" s="592" t="str">
        <f t="shared" ref="H6:H69" si="0">IF(LEN(A6)=3,"是",IF(B6&lt;&gt;"",IF(SUM(C6:E6)&lt;&gt;0,"是","否"),"是"))</f>
        <v>是</v>
      </c>
      <c r="I6" s="581" t="str">
        <f t="shared" ref="I6:I69" si="1">IF(LEN(A6)=3,"类",IF(LEN(A6)=5,"款","项"))</f>
        <v>款</v>
      </c>
    </row>
    <row r="7" s="197" customFormat="1" ht="36" hidden="1" customHeight="1" spans="1:9">
      <c r="A7" s="593">
        <v>2070701</v>
      </c>
      <c r="B7" s="596" t="s">
        <v>1215</v>
      </c>
      <c r="C7" s="595">
        <v>0</v>
      </c>
      <c r="D7" s="595">
        <v>0</v>
      </c>
      <c r="E7" s="591">
        <v>0</v>
      </c>
      <c r="F7" s="597"/>
      <c r="G7" s="597"/>
      <c r="H7" s="592" t="str">
        <f t="shared" si="0"/>
        <v>否</v>
      </c>
      <c r="I7" s="581" t="str">
        <f t="shared" si="1"/>
        <v>项</v>
      </c>
    </row>
    <row r="8" s="197" customFormat="1" ht="36" customHeight="1" spans="1:9">
      <c r="A8" s="593">
        <v>2070702</v>
      </c>
      <c r="B8" s="596" t="s">
        <v>1216</v>
      </c>
      <c r="C8" s="595">
        <v>0</v>
      </c>
      <c r="D8" s="595">
        <v>0</v>
      </c>
      <c r="E8" s="595">
        <v>10</v>
      </c>
      <c r="F8" s="597"/>
      <c r="G8" s="597"/>
      <c r="H8" s="592" t="str">
        <f t="shared" si="0"/>
        <v>是</v>
      </c>
      <c r="I8" s="581" t="str">
        <f t="shared" si="1"/>
        <v>项</v>
      </c>
    </row>
    <row r="9" s="197" customFormat="1" ht="36" hidden="1" customHeight="1" spans="1:9">
      <c r="A9" s="593">
        <v>2070703</v>
      </c>
      <c r="B9" s="596" t="s">
        <v>1217</v>
      </c>
      <c r="C9" s="595">
        <v>0</v>
      </c>
      <c r="D9" s="595">
        <v>0</v>
      </c>
      <c r="E9" s="591">
        <v>0</v>
      </c>
      <c r="F9" s="597"/>
      <c r="G9" s="597"/>
      <c r="H9" s="592" t="str">
        <f t="shared" si="0"/>
        <v>否</v>
      </c>
      <c r="I9" s="581" t="str">
        <f t="shared" si="1"/>
        <v>项</v>
      </c>
    </row>
    <row r="10" s="197" customFormat="1" ht="36" hidden="1" customHeight="1" spans="1:9">
      <c r="A10" s="593">
        <v>2070704</v>
      </c>
      <c r="B10" s="598" t="s">
        <v>1218</v>
      </c>
      <c r="C10" s="595">
        <v>0</v>
      </c>
      <c r="D10" s="595">
        <v>0</v>
      </c>
      <c r="E10" s="591">
        <v>0</v>
      </c>
      <c r="F10" s="597"/>
      <c r="G10" s="597"/>
      <c r="H10" s="592" t="str">
        <f t="shared" si="0"/>
        <v>否</v>
      </c>
      <c r="I10" s="581" t="str">
        <f t="shared" si="1"/>
        <v>项</v>
      </c>
    </row>
    <row r="11" s="582" customFormat="1" ht="36" hidden="1" customHeight="1" spans="1:9">
      <c r="A11" s="593">
        <v>2070799</v>
      </c>
      <c r="B11" s="596" t="s">
        <v>1219</v>
      </c>
      <c r="C11" s="595">
        <v>0</v>
      </c>
      <c r="D11" s="595">
        <v>0</v>
      </c>
      <c r="E11" s="591">
        <v>0</v>
      </c>
      <c r="F11" s="597"/>
      <c r="G11" s="597"/>
      <c r="H11" s="592" t="str">
        <f t="shared" si="0"/>
        <v>否</v>
      </c>
      <c r="I11" s="581" t="str">
        <f t="shared" si="1"/>
        <v>项</v>
      </c>
    </row>
    <row r="12" s="582" customFormat="1" ht="36" hidden="1" customHeight="1" spans="1:9">
      <c r="A12" s="593">
        <v>20709</v>
      </c>
      <c r="B12" s="594" t="s">
        <v>1220</v>
      </c>
      <c r="C12" s="595">
        <f>VLOOKUP(A12,'[3]04'!$A$5:$D$292,3,0)</f>
        <v>0</v>
      </c>
      <c r="D12" s="595"/>
      <c r="E12" s="591"/>
      <c r="F12" s="214" t="str">
        <f>IF(C12&lt;&gt;0,E12/C12-1,"")</f>
        <v/>
      </c>
      <c r="G12" s="214" t="str">
        <f>IF(D12&lt;&gt;0,E12/D12,"")</f>
        <v/>
      </c>
      <c r="H12" s="592" t="str">
        <f t="shared" si="0"/>
        <v>否</v>
      </c>
      <c r="I12" s="581" t="str">
        <f t="shared" si="1"/>
        <v>款</v>
      </c>
    </row>
    <row r="13" s="197" customFormat="1" ht="36" hidden="1" customHeight="1" spans="1:9">
      <c r="A13" s="593">
        <v>2070901</v>
      </c>
      <c r="B13" s="594" t="s">
        <v>1221</v>
      </c>
      <c r="C13" s="595">
        <v>0</v>
      </c>
      <c r="D13" s="595">
        <v>0</v>
      </c>
      <c r="E13" s="591">
        <v>0</v>
      </c>
      <c r="F13" s="597"/>
      <c r="G13" s="597"/>
      <c r="H13" s="592" t="str">
        <f t="shared" si="0"/>
        <v>否</v>
      </c>
      <c r="I13" s="581" t="str">
        <f t="shared" si="1"/>
        <v>项</v>
      </c>
    </row>
    <row r="14" s="197" customFormat="1" ht="36" hidden="1" customHeight="1" spans="1:9">
      <c r="A14" s="593">
        <v>2070902</v>
      </c>
      <c r="B14" s="596" t="s">
        <v>1222</v>
      </c>
      <c r="C14" s="595">
        <v>0</v>
      </c>
      <c r="D14" s="595">
        <v>0</v>
      </c>
      <c r="E14" s="591">
        <v>0</v>
      </c>
      <c r="F14" s="597"/>
      <c r="G14" s="597"/>
      <c r="H14" s="592" t="str">
        <f t="shared" si="0"/>
        <v>否</v>
      </c>
      <c r="I14" s="581" t="str">
        <f t="shared" si="1"/>
        <v>项</v>
      </c>
    </row>
    <row r="15" s="197" customFormat="1" ht="36" hidden="1" customHeight="1" spans="1:9">
      <c r="A15" s="593">
        <v>2070903</v>
      </c>
      <c r="B15" s="596" t="s">
        <v>1223</v>
      </c>
      <c r="C15" s="595">
        <v>0</v>
      </c>
      <c r="D15" s="595">
        <v>0</v>
      </c>
      <c r="E15" s="591">
        <v>0</v>
      </c>
      <c r="F15" s="597"/>
      <c r="G15" s="597"/>
      <c r="H15" s="592" t="str">
        <f t="shared" si="0"/>
        <v>否</v>
      </c>
      <c r="I15" s="581" t="str">
        <f t="shared" si="1"/>
        <v>项</v>
      </c>
    </row>
    <row r="16" s="197" customFormat="1" ht="36" hidden="1" customHeight="1" spans="1:9">
      <c r="A16" s="593">
        <v>2070904</v>
      </c>
      <c r="B16" s="596" t="s">
        <v>1224</v>
      </c>
      <c r="C16" s="595">
        <v>0</v>
      </c>
      <c r="D16" s="595">
        <v>0</v>
      </c>
      <c r="E16" s="591">
        <v>0</v>
      </c>
      <c r="F16" s="597"/>
      <c r="G16" s="597"/>
      <c r="H16" s="592" t="str">
        <f t="shared" si="0"/>
        <v>否</v>
      </c>
      <c r="I16" s="581" t="str">
        <f t="shared" si="1"/>
        <v>项</v>
      </c>
    </row>
    <row r="17" s="197" customFormat="1" ht="36" hidden="1" customHeight="1" spans="1:9">
      <c r="A17" s="593">
        <v>2070999</v>
      </c>
      <c r="B17" s="596" t="s">
        <v>1225</v>
      </c>
      <c r="C17" s="595">
        <v>0</v>
      </c>
      <c r="D17" s="595">
        <v>0</v>
      </c>
      <c r="E17" s="591">
        <v>0</v>
      </c>
      <c r="F17" s="597"/>
      <c r="G17" s="597"/>
      <c r="H17" s="592" t="str">
        <f t="shared" si="0"/>
        <v>否</v>
      </c>
      <c r="I17" s="581" t="str">
        <f t="shared" si="1"/>
        <v>项</v>
      </c>
    </row>
    <row r="18" s="582" customFormat="1" ht="36" hidden="1" customHeight="1" spans="1:9">
      <c r="A18" s="593">
        <v>20710</v>
      </c>
      <c r="B18" s="599" t="s">
        <v>1226</v>
      </c>
      <c r="C18" s="595">
        <f>VLOOKUP(A18,'[3]04'!$A$5:$D$292,3,0)</f>
        <v>0</v>
      </c>
      <c r="D18" s="595"/>
      <c r="E18" s="591"/>
      <c r="F18" s="214" t="str">
        <f t="shared" ref="F18:F23" si="2">IF(C18&lt;&gt;0,E18/C18-1,"")</f>
        <v/>
      </c>
      <c r="G18" s="214" t="str">
        <f t="shared" ref="G18:G23" si="3">IF(D18&lt;&gt;0,E18/D18,"")</f>
        <v/>
      </c>
      <c r="H18" s="592" t="str">
        <f t="shared" si="0"/>
        <v>否</v>
      </c>
      <c r="I18" s="581" t="str">
        <f t="shared" si="1"/>
        <v>款</v>
      </c>
    </row>
    <row r="19" s="197" customFormat="1" ht="36" hidden="1" customHeight="1" spans="1:9">
      <c r="A19" s="593">
        <v>2071001</v>
      </c>
      <c r="B19" s="600" t="s">
        <v>1227</v>
      </c>
      <c r="C19" s="595">
        <v>0</v>
      </c>
      <c r="D19" s="595">
        <v>0</v>
      </c>
      <c r="E19" s="591">
        <v>0</v>
      </c>
      <c r="F19" s="597"/>
      <c r="G19" s="597"/>
      <c r="H19" s="592" t="str">
        <f t="shared" si="0"/>
        <v>否</v>
      </c>
      <c r="I19" s="581" t="str">
        <f t="shared" si="1"/>
        <v>项</v>
      </c>
    </row>
    <row r="20" s="197" customFormat="1" ht="36" hidden="1" customHeight="1" spans="1:9">
      <c r="A20" s="593">
        <v>2071099</v>
      </c>
      <c r="B20" s="599" t="s">
        <v>1228</v>
      </c>
      <c r="C20" s="595">
        <v>0</v>
      </c>
      <c r="D20" s="595">
        <v>0</v>
      </c>
      <c r="E20" s="591">
        <v>0</v>
      </c>
      <c r="F20" s="597"/>
      <c r="G20" s="597"/>
      <c r="H20" s="592" t="str">
        <f t="shared" si="0"/>
        <v>否</v>
      </c>
      <c r="I20" s="581" t="str">
        <f t="shared" si="1"/>
        <v>项</v>
      </c>
    </row>
    <row r="21" s="197" customFormat="1" ht="36" customHeight="1" spans="1:9">
      <c r="A21" s="589">
        <v>208</v>
      </c>
      <c r="B21" s="601" t="s">
        <v>1229</v>
      </c>
      <c r="C21" s="591">
        <f>SUM(C22,C26,C30)</f>
        <v>344</v>
      </c>
      <c r="D21" s="591">
        <f>SUM(D22,D26,D30)</f>
        <v>345</v>
      </c>
      <c r="E21" s="591">
        <f>SUM(E22,E26,E30)</f>
        <v>281</v>
      </c>
      <c r="F21" s="214">
        <f t="shared" si="2"/>
        <v>-0.183</v>
      </c>
      <c r="G21" s="214">
        <f t="shared" si="3"/>
        <v>0.814</v>
      </c>
      <c r="H21" s="592" t="str">
        <f t="shared" si="0"/>
        <v>是</v>
      </c>
      <c r="I21" s="581" t="str">
        <f t="shared" si="1"/>
        <v>类</v>
      </c>
    </row>
    <row r="22" s="582" customFormat="1" ht="36" customHeight="1" spans="1:9">
      <c r="A22" s="593">
        <v>20822</v>
      </c>
      <c r="B22" s="596" t="s">
        <v>1230</v>
      </c>
      <c r="C22" s="595">
        <f>SUM(C23:C25)</f>
        <v>344</v>
      </c>
      <c r="D22" s="595">
        <f>SUM(D23:D25)</f>
        <v>345</v>
      </c>
      <c r="E22" s="595">
        <f>SUM(E23:E25)</f>
        <v>281</v>
      </c>
      <c r="F22" s="220">
        <f t="shared" si="2"/>
        <v>-0.183</v>
      </c>
      <c r="G22" s="220">
        <f t="shared" si="3"/>
        <v>0.814</v>
      </c>
      <c r="H22" s="592" t="str">
        <f t="shared" si="0"/>
        <v>是</v>
      </c>
      <c r="I22" s="581" t="str">
        <f t="shared" si="1"/>
        <v>款</v>
      </c>
    </row>
    <row r="23" ht="36" customHeight="1" spans="1:9">
      <c r="A23" s="593">
        <v>2082201</v>
      </c>
      <c r="B23" s="594" t="s">
        <v>1231</v>
      </c>
      <c r="C23" s="595">
        <v>344</v>
      </c>
      <c r="D23" s="595">
        <v>345</v>
      </c>
      <c r="E23" s="595">
        <v>281</v>
      </c>
      <c r="F23" s="220">
        <f t="shared" si="2"/>
        <v>-0.183</v>
      </c>
      <c r="G23" s="220">
        <f t="shared" si="3"/>
        <v>0.814</v>
      </c>
      <c r="H23" s="592" t="str">
        <f t="shared" si="0"/>
        <v>是</v>
      </c>
      <c r="I23" s="581" t="str">
        <f t="shared" si="1"/>
        <v>项</v>
      </c>
    </row>
    <row r="24" s="582" customFormat="1" ht="36" hidden="1" customHeight="1" spans="1:9">
      <c r="A24" s="593">
        <v>2082202</v>
      </c>
      <c r="B24" s="594" t="s">
        <v>1232</v>
      </c>
      <c r="C24" s="595">
        <v>0</v>
      </c>
      <c r="D24" s="595">
        <v>0</v>
      </c>
      <c r="E24" s="591">
        <v>0</v>
      </c>
      <c r="F24" s="597"/>
      <c r="G24" s="597"/>
      <c r="H24" s="592" t="str">
        <f t="shared" si="0"/>
        <v>否</v>
      </c>
      <c r="I24" s="581" t="str">
        <f t="shared" si="1"/>
        <v>项</v>
      </c>
    </row>
    <row r="25" s="197" customFormat="1" ht="36" hidden="1" customHeight="1" spans="1:9">
      <c r="A25" s="593">
        <v>2082299</v>
      </c>
      <c r="B25" s="594" t="s">
        <v>1233</v>
      </c>
      <c r="C25" s="595">
        <v>0</v>
      </c>
      <c r="D25" s="595">
        <v>0</v>
      </c>
      <c r="E25" s="591">
        <v>0</v>
      </c>
      <c r="F25" s="597"/>
      <c r="G25" s="597"/>
      <c r="H25" s="592" t="str">
        <f t="shared" si="0"/>
        <v>否</v>
      </c>
      <c r="I25" s="581" t="str">
        <f t="shared" si="1"/>
        <v>项</v>
      </c>
    </row>
    <row r="26" s="197" customFormat="1" ht="36" hidden="1" customHeight="1" spans="1:9">
      <c r="A26" s="593">
        <v>20823</v>
      </c>
      <c r="B26" s="596" t="s">
        <v>1234</v>
      </c>
      <c r="C26" s="595">
        <f>VLOOKUP(A26,'[3]04'!$A$5:$D$292,3,0)</f>
        <v>0</v>
      </c>
      <c r="D26" s="595"/>
      <c r="E26" s="591"/>
      <c r="F26" s="214" t="str">
        <f>IF(C26&lt;&gt;0,E26/C26-1,"")</f>
        <v/>
      </c>
      <c r="G26" s="214" t="str">
        <f>IF(D26&lt;&gt;0,E26/D26,"")</f>
        <v/>
      </c>
      <c r="H26" s="592" t="str">
        <f t="shared" si="0"/>
        <v>否</v>
      </c>
      <c r="I26" s="581" t="str">
        <f t="shared" si="1"/>
        <v>款</v>
      </c>
    </row>
    <row r="27" s="197" customFormat="1" ht="36" hidden="1" customHeight="1" spans="1:9">
      <c r="A27" s="593">
        <v>2082301</v>
      </c>
      <c r="B27" s="596" t="s">
        <v>1231</v>
      </c>
      <c r="C27" s="595">
        <v>0</v>
      </c>
      <c r="D27" s="595">
        <v>0</v>
      </c>
      <c r="E27" s="591">
        <v>0</v>
      </c>
      <c r="F27" s="597"/>
      <c r="G27" s="597"/>
      <c r="H27" s="592" t="str">
        <f t="shared" si="0"/>
        <v>否</v>
      </c>
      <c r="I27" s="581" t="str">
        <f t="shared" si="1"/>
        <v>项</v>
      </c>
    </row>
    <row r="28" s="197" customFormat="1" ht="36" hidden="1" customHeight="1" spans="1:9">
      <c r="A28" s="593">
        <v>2082302</v>
      </c>
      <c r="B28" s="596" t="s">
        <v>1232</v>
      </c>
      <c r="C28" s="595">
        <v>0</v>
      </c>
      <c r="D28" s="595">
        <v>0</v>
      </c>
      <c r="E28" s="591">
        <v>0</v>
      </c>
      <c r="F28" s="597"/>
      <c r="G28" s="597"/>
      <c r="H28" s="592" t="str">
        <f t="shared" si="0"/>
        <v>否</v>
      </c>
      <c r="I28" s="581" t="str">
        <f t="shared" si="1"/>
        <v>项</v>
      </c>
    </row>
    <row r="29" s="582" customFormat="1" ht="36" hidden="1" customHeight="1" spans="1:9">
      <c r="A29" s="593">
        <v>2082399</v>
      </c>
      <c r="B29" s="596" t="s">
        <v>1235</v>
      </c>
      <c r="C29" s="595">
        <v>0</v>
      </c>
      <c r="D29" s="595">
        <v>0</v>
      </c>
      <c r="E29" s="591">
        <v>0</v>
      </c>
      <c r="F29" s="597"/>
      <c r="G29" s="597"/>
      <c r="H29" s="592" t="str">
        <f t="shared" si="0"/>
        <v>否</v>
      </c>
      <c r="I29" s="581" t="str">
        <f t="shared" si="1"/>
        <v>项</v>
      </c>
    </row>
    <row r="30" s="582" customFormat="1" ht="36" hidden="1" customHeight="1" spans="1:9">
      <c r="A30" s="593">
        <v>20829</v>
      </c>
      <c r="B30" s="594" t="s">
        <v>1236</v>
      </c>
      <c r="C30" s="595">
        <f>VLOOKUP(A30,'[3]04'!$A$5:$D$292,3,0)</f>
        <v>0</v>
      </c>
      <c r="D30" s="595"/>
      <c r="E30" s="591"/>
      <c r="F30" s="214" t="str">
        <f t="shared" ref="F30:F34" si="4">IF(C30&lt;&gt;0,E30/C30-1,"")</f>
        <v/>
      </c>
      <c r="G30" s="214" t="str">
        <f t="shared" ref="G30:G34" si="5">IF(D30&lt;&gt;0,E30/D30,"")</f>
        <v/>
      </c>
      <c r="H30" s="592" t="str">
        <f t="shared" si="0"/>
        <v>否</v>
      </c>
      <c r="I30" s="581" t="str">
        <f t="shared" si="1"/>
        <v>款</v>
      </c>
    </row>
    <row r="31" s="197" customFormat="1" ht="36" hidden="1" customHeight="1" spans="1:9">
      <c r="A31" s="593">
        <v>2082901</v>
      </c>
      <c r="B31" s="594" t="s">
        <v>1232</v>
      </c>
      <c r="C31" s="595">
        <v>0</v>
      </c>
      <c r="D31" s="595">
        <v>0</v>
      </c>
      <c r="E31" s="591">
        <v>0</v>
      </c>
      <c r="F31" s="597"/>
      <c r="G31" s="597"/>
      <c r="H31" s="592" t="str">
        <f t="shared" si="0"/>
        <v>否</v>
      </c>
      <c r="I31" s="581" t="str">
        <f t="shared" si="1"/>
        <v>项</v>
      </c>
    </row>
    <row r="32" s="198" customFormat="1" ht="36" hidden="1" customHeight="1" spans="1:9">
      <c r="A32" s="593">
        <v>2082999</v>
      </c>
      <c r="B32" s="596" t="s">
        <v>1237</v>
      </c>
      <c r="C32" s="595">
        <v>0</v>
      </c>
      <c r="D32" s="595">
        <v>0</v>
      </c>
      <c r="E32" s="591">
        <v>0</v>
      </c>
      <c r="F32" s="597"/>
      <c r="G32" s="597"/>
      <c r="H32" s="592" t="str">
        <f t="shared" si="0"/>
        <v>否</v>
      </c>
      <c r="I32" s="581" t="str">
        <f t="shared" si="1"/>
        <v>项</v>
      </c>
    </row>
    <row r="33" s="197" customFormat="1" ht="36" customHeight="1" spans="1:9">
      <c r="A33" s="589">
        <v>211</v>
      </c>
      <c r="B33" s="601" t="s">
        <v>1238</v>
      </c>
      <c r="C33" s="591">
        <f>SUM(C34,C39)</f>
        <v>0</v>
      </c>
      <c r="D33" s="591">
        <f>SUM(D34,D39)</f>
        <v>0</v>
      </c>
      <c r="E33" s="591">
        <f>SUM(E34,E39)</f>
        <v>0</v>
      </c>
      <c r="F33" s="214" t="str">
        <f t="shared" si="4"/>
        <v/>
      </c>
      <c r="G33" s="214" t="str">
        <f t="shared" si="5"/>
        <v/>
      </c>
      <c r="H33" s="592" t="str">
        <f t="shared" si="0"/>
        <v>是</v>
      </c>
      <c r="I33" s="581" t="str">
        <f t="shared" si="1"/>
        <v>类</v>
      </c>
    </row>
    <row r="34" s="197" customFormat="1" ht="36" hidden="1" customHeight="1" spans="1:9">
      <c r="A34" s="593">
        <v>21160</v>
      </c>
      <c r="B34" s="596" t="s">
        <v>1239</v>
      </c>
      <c r="C34" s="595">
        <f>VLOOKUP(A34,'[3]04'!$A$5:$D$292,3,0)</f>
        <v>0</v>
      </c>
      <c r="D34" s="595"/>
      <c r="E34" s="591"/>
      <c r="F34" s="214" t="str">
        <f t="shared" si="4"/>
        <v/>
      </c>
      <c r="G34" s="214" t="str">
        <f t="shared" si="5"/>
        <v/>
      </c>
      <c r="H34" s="592" t="str">
        <f t="shared" si="0"/>
        <v>否</v>
      </c>
      <c r="I34" s="581" t="str">
        <f t="shared" si="1"/>
        <v>款</v>
      </c>
    </row>
    <row r="35" s="197" customFormat="1" ht="36" hidden="1" customHeight="1" spans="1:9">
      <c r="A35" s="593">
        <v>2116001</v>
      </c>
      <c r="B35" s="596" t="s">
        <v>1240</v>
      </c>
      <c r="C35" s="595">
        <v>0</v>
      </c>
      <c r="D35" s="595">
        <v>0</v>
      </c>
      <c r="E35" s="591">
        <v>0</v>
      </c>
      <c r="F35" s="597"/>
      <c r="G35" s="597"/>
      <c r="H35" s="592" t="str">
        <f t="shared" si="0"/>
        <v>否</v>
      </c>
      <c r="I35" s="581" t="str">
        <f t="shared" si="1"/>
        <v>项</v>
      </c>
    </row>
    <row r="36" s="197" customFormat="1" ht="36" hidden="1" customHeight="1" spans="1:9">
      <c r="A36" s="593">
        <v>2116002</v>
      </c>
      <c r="B36" s="596" t="s">
        <v>1241</v>
      </c>
      <c r="C36" s="595">
        <v>0</v>
      </c>
      <c r="D36" s="595">
        <v>0</v>
      </c>
      <c r="E36" s="591">
        <v>0</v>
      </c>
      <c r="F36" s="597"/>
      <c r="G36" s="597"/>
      <c r="H36" s="592" t="str">
        <f t="shared" si="0"/>
        <v>否</v>
      </c>
      <c r="I36" s="581" t="str">
        <f t="shared" si="1"/>
        <v>项</v>
      </c>
    </row>
    <row r="37" s="197" customFormat="1" ht="36" hidden="1" customHeight="1" spans="1:9">
      <c r="A37" s="593">
        <v>2116003</v>
      </c>
      <c r="B37" s="596" t="s">
        <v>1242</v>
      </c>
      <c r="C37" s="595">
        <v>0</v>
      </c>
      <c r="D37" s="595">
        <v>0</v>
      </c>
      <c r="E37" s="591">
        <v>0</v>
      </c>
      <c r="F37" s="597"/>
      <c r="G37" s="597"/>
      <c r="H37" s="592" t="str">
        <f t="shared" si="0"/>
        <v>否</v>
      </c>
      <c r="I37" s="581" t="str">
        <f t="shared" si="1"/>
        <v>项</v>
      </c>
    </row>
    <row r="38" s="197" customFormat="1" ht="36" hidden="1" customHeight="1" spans="1:9">
      <c r="A38" s="593">
        <v>2116099</v>
      </c>
      <c r="B38" s="596" t="s">
        <v>1243</v>
      </c>
      <c r="C38" s="595">
        <v>0</v>
      </c>
      <c r="D38" s="595">
        <v>0</v>
      </c>
      <c r="E38" s="591">
        <v>0</v>
      </c>
      <c r="F38" s="597"/>
      <c r="G38" s="597"/>
      <c r="H38" s="592" t="str">
        <f t="shared" si="0"/>
        <v>否</v>
      </c>
      <c r="I38" s="581" t="str">
        <f t="shared" si="1"/>
        <v>项</v>
      </c>
    </row>
    <row r="39" s="197" customFormat="1" ht="36" hidden="1" customHeight="1" spans="1:9">
      <c r="A39" s="593">
        <v>21161</v>
      </c>
      <c r="B39" s="596" t="s">
        <v>1244</v>
      </c>
      <c r="C39" s="595">
        <f>VLOOKUP(A39,'[3]04'!$A$5:$D$292,3,0)</f>
        <v>0</v>
      </c>
      <c r="D39" s="595"/>
      <c r="E39" s="591"/>
      <c r="F39" s="214" t="str">
        <f>IF(C39&lt;&gt;0,E39/C39-1,"")</f>
        <v/>
      </c>
      <c r="G39" s="214" t="str">
        <f>IF(D39&lt;&gt;0,E39/D39,"")</f>
        <v/>
      </c>
      <c r="H39" s="592" t="str">
        <f t="shared" si="0"/>
        <v>否</v>
      </c>
      <c r="I39" s="581" t="str">
        <f t="shared" si="1"/>
        <v>款</v>
      </c>
    </row>
    <row r="40" s="198" customFormat="1" ht="36" hidden="1" customHeight="1" spans="1:9">
      <c r="A40" s="593">
        <v>2116101</v>
      </c>
      <c r="B40" s="596" t="s">
        <v>1245</v>
      </c>
      <c r="C40" s="595">
        <v>0</v>
      </c>
      <c r="D40" s="595">
        <v>0</v>
      </c>
      <c r="E40" s="591">
        <v>0</v>
      </c>
      <c r="F40" s="597"/>
      <c r="G40" s="597"/>
      <c r="H40" s="592" t="str">
        <f t="shared" si="0"/>
        <v>否</v>
      </c>
      <c r="I40" s="581" t="str">
        <f t="shared" si="1"/>
        <v>项</v>
      </c>
    </row>
    <row r="41" s="197" customFormat="1" ht="36" hidden="1" customHeight="1" spans="1:9">
      <c r="A41" s="593">
        <v>2116102</v>
      </c>
      <c r="B41" s="596" t="s">
        <v>1246</v>
      </c>
      <c r="C41" s="595">
        <v>0</v>
      </c>
      <c r="D41" s="595">
        <v>0</v>
      </c>
      <c r="E41" s="591">
        <v>0</v>
      </c>
      <c r="F41" s="597"/>
      <c r="G41" s="597"/>
      <c r="H41" s="592" t="str">
        <f t="shared" si="0"/>
        <v>否</v>
      </c>
      <c r="I41" s="581" t="str">
        <f t="shared" si="1"/>
        <v>项</v>
      </c>
    </row>
    <row r="42" s="197" customFormat="1" ht="36" hidden="1" customHeight="1" spans="1:9">
      <c r="A42" s="593">
        <v>2116103</v>
      </c>
      <c r="B42" s="596" t="s">
        <v>1247</v>
      </c>
      <c r="C42" s="595">
        <v>0</v>
      </c>
      <c r="D42" s="595">
        <v>0</v>
      </c>
      <c r="E42" s="591">
        <v>0</v>
      </c>
      <c r="F42" s="597"/>
      <c r="G42" s="597"/>
      <c r="H42" s="592" t="str">
        <f t="shared" si="0"/>
        <v>否</v>
      </c>
      <c r="I42" s="581" t="str">
        <f t="shared" si="1"/>
        <v>项</v>
      </c>
    </row>
    <row r="43" s="582" customFormat="1" ht="36" hidden="1" customHeight="1" spans="1:9">
      <c r="A43" s="593">
        <v>2116104</v>
      </c>
      <c r="B43" s="596" t="s">
        <v>1248</v>
      </c>
      <c r="C43" s="595">
        <v>0</v>
      </c>
      <c r="D43" s="595">
        <v>0</v>
      </c>
      <c r="E43" s="591">
        <v>0</v>
      </c>
      <c r="F43" s="597"/>
      <c r="G43" s="597"/>
      <c r="H43" s="592" t="str">
        <f t="shared" si="0"/>
        <v>否</v>
      </c>
      <c r="I43" s="581" t="str">
        <f t="shared" si="1"/>
        <v>项</v>
      </c>
    </row>
    <row r="44" s="197" customFormat="1" ht="36" customHeight="1" spans="1:9">
      <c r="A44" s="589">
        <v>212</v>
      </c>
      <c r="B44" s="601" t="s">
        <v>1249</v>
      </c>
      <c r="C44" s="591">
        <f>SUM(C45,C58,C62,C63,C69,C73,C77,C81,C87,C90)</f>
        <v>1024</v>
      </c>
      <c r="D44" s="591">
        <f>SUM(D45,D58,D62,D63,D69,D73,D77,D81,D87,D90)</f>
        <v>1500</v>
      </c>
      <c r="E44" s="591">
        <f>SUM(E45,E58,E62,E63,E69,E73,E77,E81,E87,E90)</f>
        <v>409</v>
      </c>
      <c r="F44" s="214">
        <f t="shared" ref="F44:F48" si="6">IF(C44&lt;&gt;0,E44/C44-1,"")</f>
        <v>-0.601</v>
      </c>
      <c r="G44" s="214">
        <f>IF(D44&lt;&gt;0,E44/D44,"")</f>
        <v>0.273</v>
      </c>
      <c r="H44" s="592" t="str">
        <f t="shared" si="0"/>
        <v>是</v>
      </c>
      <c r="I44" s="581" t="str">
        <f t="shared" si="1"/>
        <v>类</v>
      </c>
    </row>
    <row r="45" s="197" customFormat="1" ht="36" customHeight="1" spans="1:9">
      <c r="A45" s="593">
        <v>21208</v>
      </c>
      <c r="B45" s="596" t="s">
        <v>1250</v>
      </c>
      <c r="C45" s="595">
        <f>SUM(C46:C57)</f>
        <v>23</v>
      </c>
      <c r="D45" s="595">
        <f>SUM(D46:D57)</f>
        <v>300</v>
      </c>
      <c r="E45" s="591"/>
      <c r="F45" s="220">
        <f t="shared" si="6"/>
        <v>-1</v>
      </c>
      <c r="G45" s="214">
        <f>IF(D45&lt;&gt;0,E45/D45,"")</f>
        <v>0</v>
      </c>
      <c r="H45" s="592" t="str">
        <f t="shared" si="0"/>
        <v>是</v>
      </c>
      <c r="I45" s="581" t="str">
        <f t="shared" si="1"/>
        <v>款</v>
      </c>
    </row>
    <row r="46" s="197" customFormat="1" ht="36" customHeight="1" spans="1:9">
      <c r="A46" s="593">
        <v>2120801</v>
      </c>
      <c r="B46" s="596" t="s">
        <v>1251</v>
      </c>
      <c r="C46" s="595">
        <v>0</v>
      </c>
      <c r="D46" s="595">
        <v>300</v>
      </c>
      <c r="E46" s="591">
        <v>0</v>
      </c>
      <c r="F46" s="220" t="str">
        <f t="shared" si="6"/>
        <v/>
      </c>
      <c r="G46" s="597"/>
      <c r="H46" s="592" t="str">
        <f t="shared" si="0"/>
        <v>是</v>
      </c>
      <c r="I46" s="581" t="str">
        <f t="shared" si="1"/>
        <v>项</v>
      </c>
    </row>
    <row r="47" s="197" customFormat="1" ht="36" hidden="1" customHeight="1" spans="1:9">
      <c r="A47" s="593">
        <v>2120802</v>
      </c>
      <c r="B47" s="596" t="s">
        <v>1252</v>
      </c>
      <c r="C47" s="595">
        <v>0</v>
      </c>
      <c r="D47" s="595">
        <v>0</v>
      </c>
      <c r="E47" s="591">
        <v>0</v>
      </c>
      <c r="F47" s="220" t="str">
        <f t="shared" si="6"/>
        <v/>
      </c>
      <c r="G47" s="597"/>
      <c r="H47" s="592" t="str">
        <f t="shared" si="0"/>
        <v>否</v>
      </c>
      <c r="I47" s="581" t="str">
        <f t="shared" si="1"/>
        <v>项</v>
      </c>
    </row>
    <row r="48" s="198" customFormat="1" ht="36" customHeight="1" spans="1:9">
      <c r="A48" s="593">
        <v>2120803</v>
      </c>
      <c r="B48" s="594" t="s">
        <v>1253</v>
      </c>
      <c r="C48" s="595">
        <v>23</v>
      </c>
      <c r="D48" s="595">
        <v>0</v>
      </c>
      <c r="E48" s="591">
        <v>0</v>
      </c>
      <c r="F48" s="220">
        <f t="shared" si="6"/>
        <v>-1</v>
      </c>
      <c r="G48" s="597"/>
      <c r="H48" s="592" t="str">
        <f t="shared" si="0"/>
        <v>是</v>
      </c>
      <c r="I48" s="581" t="str">
        <f t="shared" si="1"/>
        <v>项</v>
      </c>
    </row>
    <row r="49" ht="36" hidden="1" customHeight="1" spans="1:9">
      <c r="A49" s="593">
        <v>2120804</v>
      </c>
      <c r="B49" s="596" t="s">
        <v>1254</v>
      </c>
      <c r="C49" s="595">
        <v>0</v>
      </c>
      <c r="D49" s="595">
        <v>0</v>
      </c>
      <c r="E49" s="591">
        <v>0</v>
      </c>
      <c r="F49" s="597"/>
      <c r="G49" s="597"/>
      <c r="H49" s="592" t="str">
        <f t="shared" si="0"/>
        <v>否</v>
      </c>
      <c r="I49" s="581" t="str">
        <f t="shared" si="1"/>
        <v>项</v>
      </c>
    </row>
    <row r="50" s="197" customFormat="1" ht="36" hidden="1" customHeight="1" spans="1:9">
      <c r="A50" s="593">
        <v>2120805</v>
      </c>
      <c r="B50" s="596" t="s">
        <v>1255</v>
      </c>
      <c r="C50" s="595">
        <v>0</v>
      </c>
      <c r="D50" s="595">
        <v>0</v>
      </c>
      <c r="E50" s="591">
        <v>0</v>
      </c>
      <c r="F50" s="597"/>
      <c r="G50" s="597"/>
      <c r="H50" s="592" t="str">
        <f t="shared" si="0"/>
        <v>否</v>
      </c>
      <c r="I50" s="581" t="str">
        <f t="shared" si="1"/>
        <v>项</v>
      </c>
    </row>
    <row r="51" s="197" customFormat="1" ht="36" hidden="1" customHeight="1" spans="1:9">
      <c r="A51" s="593">
        <v>2120806</v>
      </c>
      <c r="B51" s="596" t="s">
        <v>1256</v>
      </c>
      <c r="C51" s="595">
        <v>0</v>
      </c>
      <c r="D51" s="595">
        <v>0</v>
      </c>
      <c r="E51" s="591">
        <v>0</v>
      </c>
      <c r="F51" s="597"/>
      <c r="G51" s="597"/>
      <c r="H51" s="592" t="str">
        <f t="shared" si="0"/>
        <v>否</v>
      </c>
      <c r="I51" s="581" t="str">
        <f t="shared" si="1"/>
        <v>项</v>
      </c>
    </row>
    <row r="52" s="197" customFormat="1" ht="36" hidden="1" customHeight="1" spans="1:9">
      <c r="A52" s="593">
        <v>2120807</v>
      </c>
      <c r="B52" s="596" t="s">
        <v>1257</v>
      </c>
      <c r="C52" s="595">
        <v>0</v>
      </c>
      <c r="D52" s="595">
        <v>0</v>
      </c>
      <c r="E52" s="591">
        <v>0</v>
      </c>
      <c r="F52" s="597"/>
      <c r="G52" s="597"/>
      <c r="H52" s="592" t="str">
        <f t="shared" si="0"/>
        <v>否</v>
      </c>
      <c r="I52" s="581" t="str">
        <f t="shared" si="1"/>
        <v>项</v>
      </c>
    </row>
    <row r="53" ht="36" hidden="1" customHeight="1" spans="1:9">
      <c r="A53" s="593">
        <v>2120809</v>
      </c>
      <c r="B53" s="596" t="s">
        <v>1258</v>
      </c>
      <c r="C53" s="595">
        <v>0</v>
      </c>
      <c r="D53" s="595">
        <v>0</v>
      </c>
      <c r="E53" s="591">
        <v>0</v>
      </c>
      <c r="F53" s="597"/>
      <c r="G53" s="597"/>
      <c r="H53" s="592" t="str">
        <f t="shared" si="0"/>
        <v>否</v>
      </c>
      <c r="I53" s="581" t="str">
        <f t="shared" si="1"/>
        <v>项</v>
      </c>
    </row>
    <row r="54" ht="36" hidden="1" customHeight="1" spans="1:9">
      <c r="A54" s="593">
        <v>2120810</v>
      </c>
      <c r="B54" s="594" t="s">
        <v>1259</v>
      </c>
      <c r="C54" s="595">
        <v>0</v>
      </c>
      <c r="D54" s="595">
        <v>0</v>
      </c>
      <c r="E54" s="591">
        <v>0</v>
      </c>
      <c r="F54" s="597"/>
      <c r="G54" s="597"/>
      <c r="H54" s="592" t="str">
        <f t="shared" si="0"/>
        <v>否</v>
      </c>
      <c r="I54" s="581" t="str">
        <f t="shared" si="1"/>
        <v>项</v>
      </c>
    </row>
    <row r="55" s="198" customFormat="1" ht="36" hidden="1" customHeight="1" spans="1:9">
      <c r="A55" s="593">
        <v>2120811</v>
      </c>
      <c r="B55" s="596" t="s">
        <v>1260</v>
      </c>
      <c r="C55" s="595">
        <v>0</v>
      </c>
      <c r="D55" s="595">
        <v>0</v>
      </c>
      <c r="E55" s="591">
        <v>0</v>
      </c>
      <c r="F55" s="597"/>
      <c r="G55" s="597"/>
      <c r="H55" s="592" t="str">
        <f t="shared" si="0"/>
        <v>否</v>
      </c>
      <c r="I55" s="581" t="str">
        <f t="shared" si="1"/>
        <v>项</v>
      </c>
    </row>
    <row r="56" s="198" customFormat="1" ht="36" hidden="1" customHeight="1" spans="1:9">
      <c r="A56" s="593">
        <v>2120813</v>
      </c>
      <c r="B56" s="596" t="s">
        <v>1053</v>
      </c>
      <c r="C56" s="595">
        <v>0</v>
      </c>
      <c r="D56" s="595">
        <v>0</v>
      </c>
      <c r="E56" s="591">
        <v>0</v>
      </c>
      <c r="F56" s="597"/>
      <c r="G56" s="597"/>
      <c r="H56" s="592" t="str">
        <f t="shared" si="0"/>
        <v>否</v>
      </c>
      <c r="I56" s="581" t="str">
        <f t="shared" si="1"/>
        <v>项</v>
      </c>
    </row>
    <row r="57" s="197" customFormat="1" ht="36" hidden="1" customHeight="1" spans="1:9">
      <c r="A57" s="593">
        <v>2120899</v>
      </c>
      <c r="B57" s="596" t="s">
        <v>1261</v>
      </c>
      <c r="C57" s="595">
        <v>0</v>
      </c>
      <c r="D57" s="595">
        <v>0</v>
      </c>
      <c r="E57" s="591">
        <v>0</v>
      </c>
      <c r="F57" s="597"/>
      <c r="G57" s="597"/>
      <c r="H57" s="592" t="str">
        <f t="shared" si="0"/>
        <v>否</v>
      </c>
      <c r="I57" s="581" t="str">
        <f t="shared" si="1"/>
        <v>项</v>
      </c>
    </row>
    <row r="58" s="197" customFormat="1" ht="36" hidden="1" customHeight="1" spans="1:9">
      <c r="A58" s="593">
        <v>21210</v>
      </c>
      <c r="B58" s="594" t="s">
        <v>1262</v>
      </c>
      <c r="C58" s="595">
        <f>VLOOKUP(A58,'[3]04'!$A$5:$D$292,3,0)</f>
        <v>0</v>
      </c>
      <c r="D58" s="595"/>
      <c r="E58" s="591"/>
      <c r="F58" s="214" t="str">
        <f t="shared" ref="F58:F64" si="7">IF(C58&lt;&gt;0,E58/C58-1,"")</f>
        <v/>
      </c>
      <c r="G58" s="214" t="str">
        <f t="shared" ref="G58:G63" si="8">IF(D58&lt;&gt;0,E58/D58,"")</f>
        <v/>
      </c>
      <c r="H58" s="592" t="str">
        <f t="shared" si="0"/>
        <v>否</v>
      </c>
      <c r="I58" s="581" t="str">
        <f t="shared" si="1"/>
        <v>款</v>
      </c>
    </row>
    <row r="59" s="197" customFormat="1" ht="36" hidden="1" customHeight="1" spans="1:9">
      <c r="A59" s="593">
        <v>2121001</v>
      </c>
      <c r="B59" s="594" t="s">
        <v>1251</v>
      </c>
      <c r="C59" s="595">
        <v>0</v>
      </c>
      <c r="D59" s="595">
        <v>0</v>
      </c>
      <c r="E59" s="591">
        <v>0</v>
      </c>
      <c r="F59" s="597"/>
      <c r="G59" s="597"/>
      <c r="H59" s="592" t="str">
        <f t="shared" si="0"/>
        <v>否</v>
      </c>
      <c r="I59" s="581" t="str">
        <f t="shared" si="1"/>
        <v>项</v>
      </c>
    </row>
    <row r="60" ht="36" hidden="1" customHeight="1" spans="1:9">
      <c r="A60" s="593">
        <v>2121002</v>
      </c>
      <c r="B60" s="596" t="s">
        <v>1252</v>
      </c>
      <c r="C60" s="595">
        <v>0</v>
      </c>
      <c r="D60" s="595">
        <v>0</v>
      </c>
      <c r="E60" s="591">
        <v>0</v>
      </c>
      <c r="F60" s="597"/>
      <c r="G60" s="597"/>
      <c r="H60" s="592" t="str">
        <f t="shared" si="0"/>
        <v>否</v>
      </c>
      <c r="I60" s="581" t="str">
        <f t="shared" si="1"/>
        <v>项</v>
      </c>
    </row>
    <row r="61" s="197" customFormat="1" ht="36" hidden="1" customHeight="1" spans="1:9">
      <c r="A61" s="593">
        <v>2121099</v>
      </c>
      <c r="B61" s="596" t="s">
        <v>1263</v>
      </c>
      <c r="C61" s="595">
        <v>0</v>
      </c>
      <c r="D61" s="595">
        <v>0</v>
      </c>
      <c r="E61" s="591">
        <v>0</v>
      </c>
      <c r="F61" s="597"/>
      <c r="G61" s="597"/>
      <c r="H61" s="592" t="str">
        <f t="shared" si="0"/>
        <v>否</v>
      </c>
      <c r="I61" s="581" t="str">
        <f t="shared" si="1"/>
        <v>项</v>
      </c>
    </row>
    <row r="62" s="198" customFormat="1" ht="36" hidden="1" customHeight="1" spans="1:9">
      <c r="A62" s="593">
        <v>21211</v>
      </c>
      <c r="B62" s="596" t="s">
        <v>1264</v>
      </c>
      <c r="C62" s="595">
        <f>VLOOKUP(A62,'[3]04'!$A$5:$D$292,3,0)</f>
        <v>0</v>
      </c>
      <c r="D62" s="595"/>
      <c r="E62" s="591"/>
      <c r="F62" s="214" t="str">
        <f t="shared" si="7"/>
        <v/>
      </c>
      <c r="G62" s="214" t="str">
        <f t="shared" si="8"/>
        <v/>
      </c>
      <c r="H62" s="592" t="str">
        <f t="shared" si="0"/>
        <v>否</v>
      </c>
      <c r="I62" s="581" t="str">
        <f t="shared" si="1"/>
        <v>款</v>
      </c>
    </row>
    <row r="63" s="197" customFormat="1" ht="36" customHeight="1" spans="1:9">
      <c r="A63" s="593">
        <v>21213</v>
      </c>
      <c r="B63" s="596" t="s">
        <v>1265</v>
      </c>
      <c r="C63" s="595">
        <f>SUM(C64:C68)</f>
        <v>515</v>
      </c>
      <c r="D63" s="595">
        <f>SUM(D64:D68)</f>
        <v>600</v>
      </c>
      <c r="E63" s="595">
        <f>SUM(E64:E68)</f>
        <v>80</v>
      </c>
      <c r="F63" s="220">
        <f t="shared" si="7"/>
        <v>-0.845</v>
      </c>
      <c r="G63" s="220">
        <f t="shared" si="8"/>
        <v>0.133</v>
      </c>
      <c r="H63" s="592" t="str">
        <f t="shared" si="0"/>
        <v>是</v>
      </c>
      <c r="I63" s="581" t="str">
        <f t="shared" si="1"/>
        <v>款</v>
      </c>
    </row>
    <row r="64" s="197" customFormat="1" ht="36" customHeight="1" spans="1:9">
      <c r="A64" s="593">
        <v>2121301</v>
      </c>
      <c r="B64" s="596" t="s">
        <v>1266</v>
      </c>
      <c r="C64" s="595">
        <v>515</v>
      </c>
      <c r="D64" s="595">
        <v>600</v>
      </c>
      <c r="E64" s="595">
        <v>50</v>
      </c>
      <c r="F64" s="220">
        <f t="shared" si="7"/>
        <v>-0.903</v>
      </c>
      <c r="G64" s="597"/>
      <c r="H64" s="592" t="str">
        <f t="shared" si="0"/>
        <v>是</v>
      </c>
      <c r="I64" s="581" t="str">
        <f t="shared" si="1"/>
        <v>项</v>
      </c>
    </row>
    <row r="65" s="197" customFormat="1" ht="36" customHeight="1" spans="1:9">
      <c r="A65" s="593">
        <v>2121302</v>
      </c>
      <c r="B65" s="594" t="s">
        <v>1267</v>
      </c>
      <c r="C65" s="595">
        <v>0</v>
      </c>
      <c r="D65" s="595">
        <v>0</v>
      </c>
      <c r="E65" s="595">
        <v>30</v>
      </c>
      <c r="F65" s="597"/>
      <c r="G65" s="597"/>
      <c r="H65" s="592" t="str">
        <f t="shared" si="0"/>
        <v>是</v>
      </c>
      <c r="I65" s="581" t="str">
        <f t="shared" si="1"/>
        <v>项</v>
      </c>
    </row>
    <row r="66" ht="36" hidden="1" customHeight="1" spans="1:9">
      <c r="A66" s="593">
        <v>2121303</v>
      </c>
      <c r="B66" s="596" t="s">
        <v>1268</v>
      </c>
      <c r="C66" s="595">
        <v>0</v>
      </c>
      <c r="D66" s="595">
        <v>0</v>
      </c>
      <c r="E66" s="591">
        <v>0</v>
      </c>
      <c r="F66" s="597"/>
      <c r="G66" s="597"/>
      <c r="H66" s="592" t="str">
        <f t="shared" si="0"/>
        <v>否</v>
      </c>
      <c r="I66" s="581" t="str">
        <f t="shared" si="1"/>
        <v>项</v>
      </c>
    </row>
    <row r="67" s="582" customFormat="1" ht="36" hidden="1" customHeight="1" spans="1:9">
      <c r="A67" s="593">
        <v>2121304</v>
      </c>
      <c r="B67" s="596" t="s">
        <v>1269</v>
      </c>
      <c r="C67" s="595">
        <v>0</v>
      </c>
      <c r="D67" s="595">
        <v>0</v>
      </c>
      <c r="E67" s="591">
        <v>0</v>
      </c>
      <c r="F67" s="597"/>
      <c r="G67" s="597"/>
      <c r="H67" s="592" t="str">
        <f t="shared" si="0"/>
        <v>否</v>
      </c>
      <c r="I67" s="581" t="str">
        <f t="shared" si="1"/>
        <v>项</v>
      </c>
    </row>
    <row r="68" ht="36" hidden="1" customHeight="1" spans="1:9">
      <c r="A68" s="593">
        <v>2121399</v>
      </c>
      <c r="B68" s="596" t="s">
        <v>1270</v>
      </c>
      <c r="C68" s="595">
        <v>0</v>
      </c>
      <c r="D68" s="595">
        <v>0</v>
      </c>
      <c r="E68" s="591">
        <v>0</v>
      </c>
      <c r="F68" s="597"/>
      <c r="G68" s="597"/>
      <c r="H68" s="592" t="str">
        <f t="shared" si="0"/>
        <v>否</v>
      </c>
      <c r="I68" s="581" t="str">
        <f t="shared" si="1"/>
        <v>项</v>
      </c>
    </row>
    <row r="69" s="197" customFormat="1" ht="36" customHeight="1" spans="1:9">
      <c r="A69" s="593">
        <v>21214</v>
      </c>
      <c r="B69" s="596" t="s">
        <v>1271</v>
      </c>
      <c r="C69" s="595">
        <f>SUM(C70:C72)</f>
        <v>486</v>
      </c>
      <c r="D69" s="595">
        <f>SUM(D70:D72)</f>
        <v>600</v>
      </c>
      <c r="E69" s="595">
        <f>SUM(E70:E72)</f>
        <v>329</v>
      </c>
      <c r="F69" s="220">
        <f t="shared" ref="F69:F73" si="9">IF(C69&lt;&gt;0,E69/C69-1,"")</f>
        <v>-0.323</v>
      </c>
      <c r="G69" s="220">
        <f>IF(D69&lt;&gt;0,E69/D69,"")</f>
        <v>0.548</v>
      </c>
      <c r="H69" s="592" t="str">
        <f t="shared" si="0"/>
        <v>是</v>
      </c>
      <c r="I69" s="581" t="str">
        <f t="shared" si="1"/>
        <v>款</v>
      </c>
    </row>
    <row r="70" s="197" customFormat="1" ht="36" customHeight="1" spans="1:9">
      <c r="A70" s="593">
        <v>2121401</v>
      </c>
      <c r="B70" s="596" t="s">
        <v>1272</v>
      </c>
      <c r="C70" s="595">
        <v>486</v>
      </c>
      <c r="D70" s="595">
        <v>600</v>
      </c>
      <c r="E70" s="595">
        <v>329</v>
      </c>
      <c r="F70" s="220">
        <f t="shared" si="9"/>
        <v>-0.323</v>
      </c>
      <c r="G70" s="597"/>
      <c r="H70" s="592" t="str">
        <f t="shared" ref="H70:H133" si="10">IF(LEN(A70)=3,"是",IF(B70&lt;&gt;"",IF(SUM(C70:E70)&lt;&gt;0,"是","否"),"是"))</f>
        <v>是</v>
      </c>
      <c r="I70" s="581" t="str">
        <f t="shared" ref="I70:I133" si="11">IF(LEN(A70)=3,"类",IF(LEN(A70)=5,"款","项"))</f>
        <v>项</v>
      </c>
    </row>
    <row r="71" s="197" customFormat="1" ht="36" hidden="1" customHeight="1" spans="1:9">
      <c r="A71" s="593">
        <v>2121402</v>
      </c>
      <c r="B71" s="594" t="s">
        <v>1273</v>
      </c>
      <c r="C71" s="595">
        <v>0</v>
      </c>
      <c r="D71" s="595">
        <v>0</v>
      </c>
      <c r="E71" s="591">
        <v>0</v>
      </c>
      <c r="F71" s="597"/>
      <c r="G71" s="597"/>
      <c r="H71" s="592" t="str">
        <f t="shared" si="10"/>
        <v>否</v>
      </c>
      <c r="I71" s="581" t="str">
        <f t="shared" si="11"/>
        <v>项</v>
      </c>
    </row>
    <row r="72" s="198" customFormat="1" ht="36" hidden="1" customHeight="1" spans="1:9">
      <c r="A72" s="593">
        <v>2121499</v>
      </c>
      <c r="B72" s="594" t="s">
        <v>1274</v>
      </c>
      <c r="C72" s="595">
        <v>0</v>
      </c>
      <c r="D72" s="595">
        <v>0</v>
      </c>
      <c r="E72" s="591">
        <v>0</v>
      </c>
      <c r="F72" s="597"/>
      <c r="G72" s="597"/>
      <c r="H72" s="592" t="str">
        <f t="shared" si="10"/>
        <v>否</v>
      </c>
      <c r="I72" s="581" t="str">
        <f t="shared" si="11"/>
        <v>项</v>
      </c>
    </row>
    <row r="73" s="197" customFormat="1" ht="36" hidden="1" customHeight="1" spans="1:9">
      <c r="A73" s="593">
        <v>21215</v>
      </c>
      <c r="B73" s="594" t="s">
        <v>1275</v>
      </c>
      <c r="C73" s="595">
        <f>VLOOKUP(A73,'[3]04'!$A$5:$D$292,3,0)</f>
        <v>0</v>
      </c>
      <c r="D73" s="595"/>
      <c r="E73" s="591"/>
      <c r="F73" s="214" t="str">
        <f t="shared" si="9"/>
        <v/>
      </c>
      <c r="G73" s="214" t="str">
        <f>IF(D73&lt;&gt;0,E73/D73,"")</f>
        <v/>
      </c>
      <c r="H73" s="592" t="str">
        <f t="shared" si="10"/>
        <v>否</v>
      </c>
      <c r="I73" s="581" t="str">
        <f t="shared" si="11"/>
        <v>款</v>
      </c>
    </row>
    <row r="74" ht="36" hidden="1" customHeight="1" spans="1:9">
      <c r="A74" s="593">
        <v>2121501</v>
      </c>
      <c r="B74" s="596" t="s">
        <v>1251</v>
      </c>
      <c r="C74" s="595">
        <v>0</v>
      </c>
      <c r="D74" s="595">
        <v>0</v>
      </c>
      <c r="E74" s="591">
        <v>0</v>
      </c>
      <c r="F74" s="597"/>
      <c r="G74" s="597"/>
      <c r="H74" s="592" t="str">
        <f t="shared" si="10"/>
        <v>否</v>
      </c>
      <c r="I74" s="581" t="str">
        <f t="shared" si="11"/>
        <v>项</v>
      </c>
    </row>
    <row r="75" s="197" customFormat="1" ht="36" hidden="1" customHeight="1" spans="1:9">
      <c r="A75" s="593">
        <v>2121502</v>
      </c>
      <c r="B75" s="596" t="s">
        <v>1252</v>
      </c>
      <c r="C75" s="595">
        <v>0</v>
      </c>
      <c r="D75" s="595">
        <v>0</v>
      </c>
      <c r="E75" s="591">
        <v>0</v>
      </c>
      <c r="F75" s="597"/>
      <c r="G75" s="597"/>
      <c r="H75" s="592" t="str">
        <f t="shared" si="10"/>
        <v>否</v>
      </c>
      <c r="I75" s="581" t="str">
        <f t="shared" si="11"/>
        <v>项</v>
      </c>
    </row>
    <row r="76" s="197" customFormat="1" ht="36" hidden="1" customHeight="1" spans="1:9">
      <c r="A76" s="593">
        <v>2121599</v>
      </c>
      <c r="B76" s="596" t="s">
        <v>1276</v>
      </c>
      <c r="C76" s="595">
        <v>0</v>
      </c>
      <c r="D76" s="595">
        <v>0</v>
      </c>
      <c r="E76" s="591">
        <v>0</v>
      </c>
      <c r="F76" s="597"/>
      <c r="G76" s="597"/>
      <c r="H76" s="592" t="str">
        <f t="shared" si="10"/>
        <v>否</v>
      </c>
      <c r="I76" s="581" t="str">
        <f t="shared" si="11"/>
        <v>项</v>
      </c>
    </row>
    <row r="77" s="198" customFormat="1" ht="36" hidden="1" customHeight="1" spans="1:9">
      <c r="A77" s="593">
        <v>21216</v>
      </c>
      <c r="B77" s="596" t="s">
        <v>1277</v>
      </c>
      <c r="C77" s="595">
        <f>VLOOKUP(A77,'[3]04'!$A$5:$D$292,3,0)</f>
        <v>0</v>
      </c>
      <c r="D77" s="595"/>
      <c r="E77" s="591"/>
      <c r="F77" s="214" t="str">
        <f>IF(C77&lt;&gt;0,E77/C77-1,"")</f>
        <v/>
      </c>
      <c r="G77" s="214" t="str">
        <f>IF(D77&lt;&gt;0,E77/D77,"")</f>
        <v/>
      </c>
      <c r="H77" s="592" t="str">
        <f t="shared" si="10"/>
        <v>否</v>
      </c>
      <c r="I77" s="581" t="str">
        <f t="shared" si="11"/>
        <v>款</v>
      </c>
    </row>
    <row r="78" s="198" customFormat="1" ht="36" hidden="1" customHeight="1" spans="1:9">
      <c r="A78" s="593">
        <v>2121601</v>
      </c>
      <c r="B78" s="596" t="s">
        <v>1251</v>
      </c>
      <c r="C78" s="595">
        <v>0</v>
      </c>
      <c r="D78" s="595">
        <v>0</v>
      </c>
      <c r="E78" s="591">
        <v>0</v>
      </c>
      <c r="F78" s="597"/>
      <c r="G78" s="597"/>
      <c r="H78" s="592" t="str">
        <f t="shared" si="10"/>
        <v>否</v>
      </c>
      <c r="I78" s="581" t="str">
        <f t="shared" si="11"/>
        <v>项</v>
      </c>
    </row>
    <row r="79" ht="36" hidden="1" customHeight="1" spans="1:9">
      <c r="A79" s="593">
        <v>2121602</v>
      </c>
      <c r="B79" s="594" t="s">
        <v>1252</v>
      </c>
      <c r="C79" s="595">
        <v>0</v>
      </c>
      <c r="D79" s="595">
        <v>0</v>
      </c>
      <c r="E79" s="591">
        <v>0</v>
      </c>
      <c r="F79" s="597"/>
      <c r="G79" s="597"/>
      <c r="H79" s="592" t="str">
        <f t="shared" si="10"/>
        <v>否</v>
      </c>
      <c r="I79" s="581" t="str">
        <f t="shared" si="11"/>
        <v>项</v>
      </c>
    </row>
    <row r="80" s="197" customFormat="1" ht="36" hidden="1" customHeight="1" spans="1:9">
      <c r="A80" s="593">
        <v>2121699</v>
      </c>
      <c r="B80" s="596" t="s">
        <v>1278</v>
      </c>
      <c r="C80" s="595">
        <v>0</v>
      </c>
      <c r="D80" s="595">
        <v>0</v>
      </c>
      <c r="E80" s="591">
        <v>0</v>
      </c>
      <c r="F80" s="597"/>
      <c r="G80" s="597"/>
      <c r="H80" s="592" t="str">
        <f t="shared" si="10"/>
        <v>否</v>
      </c>
      <c r="I80" s="581" t="str">
        <f t="shared" si="11"/>
        <v>项</v>
      </c>
    </row>
    <row r="81" s="197" customFormat="1" ht="36" hidden="1" customHeight="1" spans="1:9">
      <c r="A81" s="593">
        <v>21217</v>
      </c>
      <c r="B81" s="596" t="s">
        <v>1279</v>
      </c>
      <c r="C81" s="595">
        <f>VLOOKUP(A81,'[3]04'!$A$5:$D$292,3,0)</f>
        <v>0</v>
      </c>
      <c r="D81" s="595"/>
      <c r="E81" s="591"/>
      <c r="F81" s="214" t="str">
        <f>IF(C81&lt;&gt;0,E81/C81-1,"")</f>
        <v/>
      </c>
      <c r="G81" s="214" t="str">
        <f>IF(D81&lt;&gt;0,E81/D81,"")</f>
        <v/>
      </c>
      <c r="H81" s="592" t="str">
        <f t="shared" si="10"/>
        <v>否</v>
      </c>
      <c r="I81" s="581" t="str">
        <f t="shared" si="11"/>
        <v>款</v>
      </c>
    </row>
    <row r="82" s="197" customFormat="1" ht="36" hidden="1" customHeight="1" spans="1:9">
      <c r="A82" s="593">
        <v>2121701</v>
      </c>
      <c r="B82" s="596" t="s">
        <v>1266</v>
      </c>
      <c r="C82" s="595">
        <v>0</v>
      </c>
      <c r="D82" s="595">
        <v>0</v>
      </c>
      <c r="E82" s="591">
        <v>0</v>
      </c>
      <c r="F82" s="597"/>
      <c r="G82" s="597"/>
      <c r="H82" s="592" t="str">
        <f t="shared" si="10"/>
        <v>否</v>
      </c>
      <c r="I82" s="581" t="str">
        <f t="shared" si="11"/>
        <v>项</v>
      </c>
    </row>
    <row r="83" s="198" customFormat="1" ht="36" hidden="1" customHeight="1" spans="1:9">
      <c r="A83" s="593">
        <v>2121702</v>
      </c>
      <c r="B83" s="596" t="s">
        <v>1267</v>
      </c>
      <c r="C83" s="595">
        <v>0</v>
      </c>
      <c r="D83" s="595">
        <v>0</v>
      </c>
      <c r="E83" s="591">
        <v>0</v>
      </c>
      <c r="F83" s="597"/>
      <c r="G83" s="597"/>
      <c r="H83" s="592" t="str">
        <f t="shared" si="10"/>
        <v>否</v>
      </c>
      <c r="I83" s="581" t="str">
        <f t="shared" si="11"/>
        <v>项</v>
      </c>
    </row>
    <row r="84" ht="36" hidden="1" customHeight="1" spans="1:9">
      <c r="A84" s="593">
        <v>2121703</v>
      </c>
      <c r="B84" s="594" t="s">
        <v>1268</v>
      </c>
      <c r="C84" s="595">
        <v>0</v>
      </c>
      <c r="D84" s="595">
        <v>0</v>
      </c>
      <c r="E84" s="591">
        <v>0</v>
      </c>
      <c r="F84" s="597"/>
      <c r="G84" s="597"/>
      <c r="H84" s="592" t="str">
        <f t="shared" si="10"/>
        <v>否</v>
      </c>
      <c r="I84" s="581" t="str">
        <f t="shared" si="11"/>
        <v>项</v>
      </c>
    </row>
    <row r="85" s="197" customFormat="1" ht="36" hidden="1" customHeight="1" spans="1:9">
      <c r="A85" s="593">
        <v>2121704</v>
      </c>
      <c r="B85" s="596" t="s">
        <v>1269</v>
      </c>
      <c r="C85" s="595">
        <v>0</v>
      </c>
      <c r="D85" s="595">
        <v>0</v>
      </c>
      <c r="E85" s="591">
        <v>0</v>
      </c>
      <c r="F85" s="597"/>
      <c r="G85" s="597"/>
      <c r="H85" s="592" t="str">
        <f t="shared" si="10"/>
        <v>否</v>
      </c>
      <c r="I85" s="581" t="str">
        <f t="shared" si="11"/>
        <v>项</v>
      </c>
    </row>
    <row r="86" s="197" customFormat="1" ht="36" hidden="1" customHeight="1" spans="1:9">
      <c r="A86" s="593">
        <v>2121799</v>
      </c>
      <c r="B86" s="596" t="s">
        <v>1280</v>
      </c>
      <c r="C86" s="595">
        <v>0</v>
      </c>
      <c r="D86" s="595">
        <v>0</v>
      </c>
      <c r="E86" s="591">
        <v>0</v>
      </c>
      <c r="F86" s="597"/>
      <c r="G86" s="597"/>
      <c r="H86" s="592" t="str">
        <f t="shared" si="10"/>
        <v>否</v>
      </c>
      <c r="I86" s="581" t="str">
        <f t="shared" si="11"/>
        <v>项</v>
      </c>
    </row>
    <row r="87" ht="36" hidden="1" customHeight="1" spans="1:9">
      <c r="A87" s="593">
        <v>21218</v>
      </c>
      <c r="B87" s="596" t="s">
        <v>1281</v>
      </c>
      <c r="C87" s="595">
        <f>VLOOKUP(A87,'[3]04'!$A$5:$D$292,3,0)</f>
        <v>0</v>
      </c>
      <c r="D87" s="595"/>
      <c r="E87" s="591"/>
      <c r="F87" s="214" t="str">
        <f>IF(C87&lt;&gt;0,E87/C87-1,"")</f>
        <v/>
      </c>
      <c r="G87" s="214" t="str">
        <f>IF(D87&lt;&gt;0,E87/D87,"")</f>
        <v/>
      </c>
      <c r="H87" s="592" t="str">
        <f t="shared" si="10"/>
        <v>否</v>
      </c>
      <c r="I87" s="581" t="str">
        <f t="shared" si="11"/>
        <v>款</v>
      </c>
    </row>
    <row r="88" s="198" customFormat="1" ht="36" hidden="1" customHeight="1" spans="1:9">
      <c r="A88" s="593">
        <v>2121801</v>
      </c>
      <c r="B88" s="596" t="s">
        <v>1272</v>
      </c>
      <c r="C88" s="595">
        <v>0</v>
      </c>
      <c r="D88" s="595">
        <v>0</v>
      </c>
      <c r="E88" s="591">
        <v>0</v>
      </c>
      <c r="F88" s="597"/>
      <c r="G88" s="597"/>
      <c r="H88" s="592" t="str">
        <f t="shared" si="10"/>
        <v>否</v>
      </c>
      <c r="I88" s="581" t="str">
        <f t="shared" si="11"/>
        <v>项</v>
      </c>
    </row>
    <row r="89" s="197" customFormat="1" ht="36" hidden="1" customHeight="1" spans="1:9">
      <c r="A89" s="593">
        <v>2121899</v>
      </c>
      <c r="B89" s="594" t="s">
        <v>1282</v>
      </c>
      <c r="C89" s="595">
        <v>0</v>
      </c>
      <c r="D89" s="595">
        <v>0</v>
      </c>
      <c r="E89" s="591">
        <v>0</v>
      </c>
      <c r="F89" s="597"/>
      <c r="G89" s="597"/>
      <c r="H89" s="592" t="str">
        <f t="shared" si="10"/>
        <v>否</v>
      </c>
      <c r="I89" s="581" t="str">
        <f t="shared" si="11"/>
        <v>项</v>
      </c>
    </row>
    <row r="90" s="197" customFormat="1" ht="36" hidden="1" customHeight="1" spans="1:9">
      <c r="A90" s="593">
        <v>21219</v>
      </c>
      <c r="B90" s="594" t="s">
        <v>1283</v>
      </c>
      <c r="C90" s="595">
        <f>VLOOKUP(A90,'[3]04'!$A$5:$D$292,3,0)</f>
        <v>0</v>
      </c>
      <c r="D90" s="595"/>
      <c r="E90" s="591"/>
      <c r="F90" s="214" t="str">
        <f>IF(C90&lt;&gt;0,E90/C90-1,"")</f>
        <v/>
      </c>
      <c r="G90" s="214" t="str">
        <f>IF(D90&lt;&gt;0,E90/D90,"")</f>
        <v/>
      </c>
      <c r="H90" s="592" t="str">
        <f t="shared" si="10"/>
        <v>否</v>
      </c>
      <c r="I90" s="581" t="str">
        <f t="shared" si="11"/>
        <v>款</v>
      </c>
    </row>
    <row r="91" s="197" customFormat="1" ht="36" hidden="1" customHeight="1" spans="1:9">
      <c r="A91" s="593">
        <v>2121901</v>
      </c>
      <c r="B91" s="594" t="s">
        <v>1251</v>
      </c>
      <c r="C91" s="595">
        <v>0</v>
      </c>
      <c r="D91" s="595">
        <v>0</v>
      </c>
      <c r="E91" s="591">
        <v>0</v>
      </c>
      <c r="F91" s="597"/>
      <c r="G91" s="597"/>
      <c r="H91" s="592" t="str">
        <f t="shared" si="10"/>
        <v>否</v>
      </c>
      <c r="I91" s="581" t="str">
        <f t="shared" si="11"/>
        <v>项</v>
      </c>
    </row>
    <row r="92" ht="36" hidden="1" customHeight="1" spans="1:9">
      <c r="A92" s="593">
        <v>2121902</v>
      </c>
      <c r="B92" s="594" t="s">
        <v>1252</v>
      </c>
      <c r="C92" s="595">
        <v>0</v>
      </c>
      <c r="D92" s="595">
        <v>0</v>
      </c>
      <c r="E92" s="591">
        <v>0</v>
      </c>
      <c r="F92" s="597"/>
      <c r="G92" s="597"/>
      <c r="H92" s="592" t="str">
        <f t="shared" si="10"/>
        <v>否</v>
      </c>
      <c r="I92" s="581" t="str">
        <f t="shared" si="11"/>
        <v>项</v>
      </c>
    </row>
    <row r="93" s="582" customFormat="1" ht="36" hidden="1" customHeight="1" spans="1:9">
      <c r="A93" s="593">
        <v>2121903</v>
      </c>
      <c r="B93" s="594" t="s">
        <v>1253</v>
      </c>
      <c r="C93" s="595">
        <v>0</v>
      </c>
      <c r="D93" s="595">
        <v>0</v>
      </c>
      <c r="E93" s="591">
        <v>0</v>
      </c>
      <c r="F93" s="597"/>
      <c r="G93" s="597"/>
      <c r="H93" s="592" t="str">
        <f t="shared" si="10"/>
        <v>否</v>
      </c>
      <c r="I93" s="581" t="str">
        <f t="shared" si="11"/>
        <v>项</v>
      </c>
    </row>
    <row r="94" s="197" customFormat="1" ht="36" hidden="1" customHeight="1" spans="1:9">
      <c r="A94" s="593">
        <v>2121904</v>
      </c>
      <c r="B94" s="594" t="s">
        <v>1254</v>
      </c>
      <c r="C94" s="595">
        <v>0</v>
      </c>
      <c r="D94" s="595">
        <v>0</v>
      </c>
      <c r="E94" s="591">
        <v>0</v>
      </c>
      <c r="F94" s="597"/>
      <c r="G94" s="597"/>
      <c r="H94" s="592" t="str">
        <f t="shared" si="10"/>
        <v>否</v>
      </c>
      <c r="I94" s="581" t="str">
        <f t="shared" si="11"/>
        <v>项</v>
      </c>
    </row>
    <row r="95" ht="36" hidden="1" customHeight="1" spans="1:9">
      <c r="A95" s="593">
        <v>2121905</v>
      </c>
      <c r="B95" s="594" t="s">
        <v>1257</v>
      </c>
      <c r="C95" s="595">
        <v>0</v>
      </c>
      <c r="D95" s="595">
        <v>0</v>
      </c>
      <c r="E95" s="591">
        <v>0</v>
      </c>
      <c r="F95" s="597"/>
      <c r="G95" s="597"/>
      <c r="H95" s="592" t="str">
        <f t="shared" si="10"/>
        <v>否</v>
      </c>
      <c r="I95" s="581" t="str">
        <f t="shared" si="11"/>
        <v>项</v>
      </c>
    </row>
    <row r="96" s="197" customFormat="1" ht="36" hidden="1" customHeight="1" spans="1:9">
      <c r="A96" s="593">
        <v>2121906</v>
      </c>
      <c r="B96" s="594" t="s">
        <v>1259</v>
      </c>
      <c r="C96" s="595">
        <v>0</v>
      </c>
      <c r="D96" s="595">
        <v>0</v>
      </c>
      <c r="E96" s="591">
        <v>0</v>
      </c>
      <c r="F96" s="597"/>
      <c r="G96" s="597"/>
      <c r="H96" s="592" t="str">
        <f t="shared" si="10"/>
        <v>否</v>
      </c>
      <c r="I96" s="581" t="str">
        <f t="shared" si="11"/>
        <v>项</v>
      </c>
    </row>
    <row r="97" s="197" customFormat="1" ht="36" hidden="1" customHeight="1" spans="1:9">
      <c r="A97" s="593">
        <v>2121907</v>
      </c>
      <c r="B97" s="594" t="s">
        <v>1260</v>
      </c>
      <c r="C97" s="595">
        <v>0</v>
      </c>
      <c r="D97" s="595">
        <v>0</v>
      </c>
      <c r="E97" s="591">
        <v>0</v>
      </c>
      <c r="F97" s="597"/>
      <c r="G97" s="597"/>
      <c r="H97" s="592" t="str">
        <f t="shared" si="10"/>
        <v>否</v>
      </c>
      <c r="I97" s="581" t="str">
        <f t="shared" si="11"/>
        <v>项</v>
      </c>
    </row>
    <row r="98" s="197" customFormat="1" ht="36" hidden="1" customHeight="1" spans="1:9">
      <c r="A98" s="593">
        <v>2121999</v>
      </c>
      <c r="B98" s="594" t="s">
        <v>1284</v>
      </c>
      <c r="C98" s="595">
        <v>0</v>
      </c>
      <c r="D98" s="595">
        <v>0</v>
      </c>
      <c r="E98" s="591">
        <v>0</v>
      </c>
      <c r="F98" s="597"/>
      <c r="G98" s="597"/>
      <c r="H98" s="592" t="str">
        <f t="shared" si="10"/>
        <v>否</v>
      </c>
      <c r="I98" s="581" t="str">
        <f t="shared" si="11"/>
        <v>项</v>
      </c>
    </row>
    <row r="99" s="197" customFormat="1" ht="36" customHeight="1" spans="1:9">
      <c r="A99" s="589">
        <v>213</v>
      </c>
      <c r="B99" s="601" t="s">
        <v>1285</v>
      </c>
      <c r="C99" s="591">
        <f>SUM(C105,C110,C115,C118,C100)</f>
        <v>1668</v>
      </c>
      <c r="D99" s="591">
        <f>SUM(D105,D110,D115,D118,D100)</f>
        <v>1930</v>
      </c>
      <c r="E99" s="591">
        <f>SUM(E105,E100,E110,E115,E118,)</f>
        <v>36</v>
      </c>
      <c r="F99" s="214">
        <f>IF(C99&lt;&gt;0,E99/C99-1,"")</f>
        <v>-0.978</v>
      </c>
      <c r="G99" s="214">
        <f>IF(D99&lt;&gt;0,E99/D99,"")</f>
        <v>0.019</v>
      </c>
      <c r="H99" s="592" t="str">
        <f t="shared" si="10"/>
        <v>是</v>
      </c>
      <c r="I99" s="581" t="str">
        <f t="shared" si="11"/>
        <v>类</v>
      </c>
    </row>
    <row r="100" ht="36" customHeight="1" spans="1:9">
      <c r="A100" s="593">
        <v>21366</v>
      </c>
      <c r="B100" s="596" t="s">
        <v>1286</v>
      </c>
      <c r="C100" s="595">
        <f>SUM(C101:C104)</f>
        <v>1668</v>
      </c>
      <c r="D100" s="595">
        <f>SUM(D101:D104)</f>
        <v>1930</v>
      </c>
      <c r="E100" s="595">
        <f>SUM(E101:E104)</f>
        <v>36</v>
      </c>
      <c r="F100" s="220">
        <f>IF(C100&lt;&gt;0,E100/C100-1,"")</f>
        <v>-0.978</v>
      </c>
      <c r="G100" s="220">
        <f>IF(D100&lt;&gt;0,E100/D100,"")</f>
        <v>0.019</v>
      </c>
      <c r="H100" s="592" t="str">
        <f t="shared" si="10"/>
        <v>是</v>
      </c>
      <c r="I100" s="581" t="str">
        <f t="shared" si="11"/>
        <v>款</v>
      </c>
    </row>
    <row r="101" s="197" customFormat="1" ht="36" customHeight="1" spans="1:9">
      <c r="A101" s="593">
        <v>2136601</v>
      </c>
      <c r="B101" s="594" t="s">
        <v>1232</v>
      </c>
      <c r="C101" s="595">
        <v>963</v>
      </c>
      <c r="D101" s="595">
        <v>965</v>
      </c>
      <c r="E101" s="591">
        <v>0</v>
      </c>
      <c r="F101" s="220">
        <f t="shared" ref="F101:F105" si="12">IF(C101&lt;&gt;0,E101/C101-1,"")</f>
        <v>-1</v>
      </c>
      <c r="G101" s="220">
        <f t="shared" ref="G101:G105" si="13">IF(D101&lt;&gt;0,E101/D101,"")</f>
        <v>0</v>
      </c>
      <c r="H101" s="592" t="str">
        <f t="shared" si="10"/>
        <v>是</v>
      </c>
      <c r="I101" s="581" t="str">
        <f t="shared" si="11"/>
        <v>项</v>
      </c>
    </row>
    <row r="102" s="198" customFormat="1" ht="36" customHeight="1" spans="1:9">
      <c r="A102" s="593">
        <v>2136602</v>
      </c>
      <c r="B102" s="596" t="s">
        <v>1287</v>
      </c>
      <c r="C102" s="595">
        <v>622</v>
      </c>
      <c r="D102" s="595">
        <v>820</v>
      </c>
      <c r="E102" s="591">
        <v>0</v>
      </c>
      <c r="F102" s="220">
        <f t="shared" si="12"/>
        <v>-1</v>
      </c>
      <c r="G102" s="220">
        <f t="shared" si="13"/>
        <v>0</v>
      </c>
      <c r="H102" s="592" t="str">
        <f t="shared" si="10"/>
        <v>是</v>
      </c>
      <c r="I102" s="581" t="str">
        <f t="shared" si="11"/>
        <v>项</v>
      </c>
    </row>
    <row r="103" s="197" customFormat="1" ht="36" hidden="1" customHeight="1" spans="1:9">
      <c r="A103" s="593">
        <v>2136603</v>
      </c>
      <c r="B103" s="596" t="s">
        <v>1288</v>
      </c>
      <c r="C103" s="595">
        <v>0</v>
      </c>
      <c r="D103" s="595">
        <v>0</v>
      </c>
      <c r="E103" s="591">
        <v>0</v>
      </c>
      <c r="F103" s="220" t="str">
        <f t="shared" si="12"/>
        <v/>
      </c>
      <c r="G103" s="220" t="str">
        <f t="shared" si="13"/>
        <v/>
      </c>
      <c r="H103" s="592" t="str">
        <f t="shared" si="10"/>
        <v>否</v>
      </c>
      <c r="I103" s="581" t="str">
        <f t="shared" si="11"/>
        <v>项</v>
      </c>
    </row>
    <row r="104" s="197" customFormat="1" ht="36" customHeight="1" spans="1:9">
      <c r="A104" s="593">
        <v>2136699</v>
      </c>
      <c r="B104" s="596" t="s">
        <v>1289</v>
      </c>
      <c r="C104" s="595">
        <v>83</v>
      </c>
      <c r="D104" s="595">
        <v>145</v>
      </c>
      <c r="E104" s="595">
        <v>36</v>
      </c>
      <c r="F104" s="220">
        <f t="shared" si="12"/>
        <v>-0.566</v>
      </c>
      <c r="G104" s="220">
        <f t="shared" si="13"/>
        <v>0.248</v>
      </c>
      <c r="H104" s="592" t="str">
        <f t="shared" si="10"/>
        <v>是</v>
      </c>
      <c r="I104" s="581" t="str">
        <f t="shared" si="11"/>
        <v>项</v>
      </c>
    </row>
    <row r="105" ht="36" hidden="1" customHeight="1" spans="1:9">
      <c r="A105" s="593">
        <v>21367</v>
      </c>
      <c r="B105" s="596" t="s">
        <v>1290</v>
      </c>
      <c r="C105" s="595"/>
      <c r="D105" s="595"/>
      <c r="E105" s="591"/>
      <c r="F105" s="214" t="str">
        <f t="shared" si="12"/>
        <v/>
      </c>
      <c r="G105" s="214" t="str">
        <f t="shared" si="13"/>
        <v/>
      </c>
      <c r="H105" s="592" t="str">
        <f t="shared" si="10"/>
        <v>否</v>
      </c>
      <c r="I105" s="581" t="str">
        <f t="shared" si="11"/>
        <v>款</v>
      </c>
    </row>
    <row r="106" s="197" customFormat="1" ht="36" hidden="1" customHeight="1" spans="1:9">
      <c r="A106" s="593">
        <v>2136701</v>
      </c>
      <c r="B106" s="594" t="s">
        <v>1232</v>
      </c>
      <c r="C106" s="595">
        <v>0</v>
      </c>
      <c r="D106" s="595">
        <v>0</v>
      </c>
      <c r="E106" s="591">
        <v>0</v>
      </c>
      <c r="F106" s="597"/>
      <c r="G106" s="597"/>
      <c r="H106" s="592" t="str">
        <f t="shared" si="10"/>
        <v>否</v>
      </c>
      <c r="I106" s="581" t="str">
        <f t="shared" si="11"/>
        <v>项</v>
      </c>
    </row>
    <row r="107" s="197" customFormat="1" ht="36" hidden="1" customHeight="1" spans="1:9">
      <c r="A107" s="593">
        <v>2136702</v>
      </c>
      <c r="B107" s="594" t="s">
        <v>1287</v>
      </c>
      <c r="C107" s="595">
        <v>0</v>
      </c>
      <c r="D107" s="595">
        <v>0</v>
      </c>
      <c r="E107" s="591">
        <v>0</v>
      </c>
      <c r="F107" s="597"/>
      <c r="G107" s="597"/>
      <c r="H107" s="592" t="str">
        <f t="shared" si="10"/>
        <v>否</v>
      </c>
      <c r="I107" s="581" t="str">
        <f t="shared" si="11"/>
        <v>项</v>
      </c>
    </row>
    <row r="108" s="197" customFormat="1" ht="36" hidden="1" customHeight="1" spans="1:9">
      <c r="A108" s="593">
        <v>2136703</v>
      </c>
      <c r="B108" s="596" t="s">
        <v>1291</v>
      </c>
      <c r="C108" s="595">
        <v>0</v>
      </c>
      <c r="D108" s="595">
        <v>0</v>
      </c>
      <c r="E108" s="591">
        <v>0</v>
      </c>
      <c r="F108" s="597"/>
      <c r="G108" s="597"/>
      <c r="H108" s="592" t="str">
        <f t="shared" si="10"/>
        <v>否</v>
      </c>
      <c r="I108" s="581" t="str">
        <f t="shared" si="11"/>
        <v>项</v>
      </c>
    </row>
    <row r="109" s="198" customFormat="1" ht="36" hidden="1" customHeight="1" spans="1:9">
      <c r="A109" s="593">
        <v>2136799</v>
      </c>
      <c r="B109" s="594" t="s">
        <v>1292</v>
      </c>
      <c r="C109" s="595">
        <v>0</v>
      </c>
      <c r="D109" s="595">
        <v>0</v>
      </c>
      <c r="E109" s="591">
        <v>0</v>
      </c>
      <c r="F109" s="597"/>
      <c r="G109" s="597"/>
      <c r="H109" s="592" t="str">
        <f t="shared" si="10"/>
        <v>否</v>
      </c>
      <c r="I109" s="581" t="str">
        <f t="shared" si="11"/>
        <v>项</v>
      </c>
    </row>
    <row r="110" ht="36" hidden="1" customHeight="1" spans="1:9">
      <c r="A110" s="593">
        <v>21369</v>
      </c>
      <c r="B110" s="596" t="s">
        <v>1293</v>
      </c>
      <c r="C110" s="595"/>
      <c r="D110" s="595"/>
      <c r="E110" s="591"/>
      <c r="F110" s="214" t="str">
        <f>IF(C110&lt;&gt;0,E110/C110-1,"")</f>
        <v/>
      </c>
      <c r="G110" s="214" t="str">
        <f>IF(D110&lt;&gt;0,E110/D110,"")</f>
        <v/>
      </c>
      <c r="H110" s="592" t="str">
        <f t="shared" si="10"/>
        <v>否</v>
      </c>
      <c r="I110" s="581" t="str">
        <f t="shared" si="11"/>
        <v>款</v>
      </c>
    </row>
    <row r="111" s="197" customFormat="1" ht="36" hidden="1" customHeight="1" spans="1:9">
      <c r="A111" s="593">
        <v>2136901</v>
      </c>
      <c r="B111" s="596" t="s">
        <v>832</v>
      </c>
      <c r="C111" s="595">
        <v>0</v>
      </c>
      <c r="D111" s="595">
        <v>0</v>
      </c>
      <c r="E111" s="591">
        <v>0</v>
      </c>
      <c r="F111" s="597"/>
      <c r="G111" s="597"/>
      <c r="H111" s="592" t="str">
        <f t="shared" si="10"/>
        <v>否</v>
      </c>
      <c r="I111" s="581" t="str">
        <f t="shared" si="11"/>
        <v>项</v>
      </c>
    </row>
    <row r="112" s="197" customFormat="1" ht="36" hidden="1" customHeight="1" spans="1:9">
      <c r="A112" s="593">
        <v>2136902</v>
      </c>
      <c r="B112" s="596" t="s">
        <v>1294</v>
      </c>
      <c r="C112" s="595">
        <v>0</v>
      </c>
      <c r="D112" s="595">
        <v>0</v>
      </c>
      <c r="E112" s="591">
        <v>0</v>
      </c>
      <c r="F112" s="597"/>
      <c r="G112" s="597"/>
      <c r="H112" s="592" t="str">
        <f t="shared" si="10"/>
        <v>否</v>
      </c>
      <c r="I112" s="581" t="str">
        <f t="shared" si="11"/>
        <v>项</v>
      </c>
    </row>
    <row r="113" s="197" customFormat="1" ht="36" hidden="1" customHeight="1" spans="1:9">
      <c r="A113" s="593">
        <v>2136903</v>
      </c>
      <c r="B113" s="596" t="s">
        <v>1295</v>
      </c>
      <c r="C113" s="595">
        <v>0</v>
      </c>
      <c r="D113" s="595">
        <v>0</v>
      </c>
      <c r="E113" s="591">
        <v>0</v>
      </c>
      <c r="F113" s="597"/>
      <c r="G113" s="597"/>
      <c r="H113" s="592" t="str">
        <f t="shared" si="10"/>
        <v>否</v>
      </c>
      <c r="I113" s="581" t="str">
        <f t="shared" si="11"/>
        <v>项</v>
      </c>
    </row>
    <row r="114" s="197" customFormat="1" ht="36" hidden="1" customHeight="1" spans="1:9">
      <c r="A114" s="593">
        <v>2136999</v>
      </c>
      <c r="B114" s="594" t="s">
        <v>1296</v>
      </c>
      <c r="C114" s="595">
        <v>0</v>
      </c>
      <c r="D114" s="595">
        <v>0</v>
      </c>
      <c r="E114" s="591">
        <v>0</v>
      </c>
      <c r="F114" s="597"/>
      <c r="G114" s="597"/>
      <c r="H114" s="592" t="str">
        <f t="shared" si="10"/>
        <v>否</v>
      </c>
      <c r="I114" s="581" t="str">
        <f t="shared" si="11"/>
        <v>项</v>
      </c>
    </row>
    <row r="115" s="197" customFormat="1" ht="36" hidden="1" customHeight="1" spans="1:9">
      <c r="A115" s="593">
        <v>21370</v>
      </c>
      <c r="B115" s="596" t="s">
        <v>1297</v>
      </c>
      <c r="C115" s="595"/>
      <c r="D115" s="595"/>
      <c r="E115" s="591"/>
      <c r="F115" s="214" t="str">
        <f>IF(C115&lt;&gt;0,E115/C115-1,"")</f>
        <v/>
      </c>
      <c r="G115" s="214" t="str">
        <f>IF(D115&lt;&gt;0,E115/D115,"")</f>
        <v/>
      </c>
      <c r="H115" s="592" t="str">
        <f t="shared" si="10"/>
        <v>否</v>
      </c>
      <c r="I115" s="581" t="str">
        <f t="shared" si="11"/>
        <v>款</v>
      </c>
    </row>
    <row r="116" s="197" customFormat="1" ht="36" hidden="1" customHeight="1" spans="1:9">
      <c r="A116" s="593">
        <v>2137001</v>
      </c>
      <c r="B116" s="596" t="s">
        <v>1232</v>
      </c>
      <c r="C116" s="595">
        <v>0</v>
      </c>
      <c r="D116" s="595">
        <v>0</v>
      </c>
      <c r="E116" s="591">
        <v>0</v>
      </c>
      <c r="F116" s="597"/>
      <c r="G116" s="597"/>
      <c r="H116" s="592" t="str">
        <f t="shared" si="10"/>
        <v>否</v>
      </c>
      <c r="I116" s="581" t="str">
        <f t="shared" si="11"/>
        <v>项</v>
      </c>
    </row>
    <row r="117" s="197" customFormat="1" ht="36" hidden="1" customHeight="1" spans="1:9">
      <c r="A117" s="593">
        <v>2137099</v>
      </c>
      <c r="B117" s="596" t="s">
        <v>1298</v>
      </c>
      <c r="C117" s="595">
        <v>0</v>
      </c>
      <c r="D117" s="595">
        <v>0</v>
      </c>
      <c r="E117" s="591">
        <v>0</v>
      </c>
      <c r="F117" s="597"/>
      <c r="G117" s="597"/>
      <c r="H117" s="592" t="str">
        <f t="shared" si="10"/>
        <v>否</v>
      </c>
      <c r="I117" s="581" t="str">
        <f t="shared" si="11"/>
        <v>项</v>
      </c>
    </row>
    <row r="118" s="198" customFormat="1" ht="36" hidden="1" customHeight="1" spans="1:9">
      <c r="A118" s="593">
        <v>21371</v>
      </c>
      <c r="B118" s="596" t="s">
        <v>1299</v>
      </c>
      <c r="C118" s="595"/>
      <c r="D118" s="595"/>
      <c r="E118" s="591"/>
      <c r="F118" s="214" t="str">
        <f>IF(C118&lt;&gt;0,E118/C118-1,"")</f>
        <v/>
      </c>
      <c r="G118" s="214" t="str">
        <f>IF(D118&lt;&gt;0,E118/D118,"")</f>
        <v/>
      </c>
      <c r="H118" s="592" t="str">
        <f t="shared" si="10"/>
        <v>否</v>
      </c>
      <c r="I118" s="581" t="str">
        <f t="shared" si="11"/>
        <v>款</v>
      </c>
    </row>
    <row r="119" s="582" customFormat="1" ht="36" hidden="1" customHeight="1" spans="1:9">
      <c r="A119" s="593">
        <v>2137101</v>
      </c>
      <c r="B119" s="594" t="s">
        <v>832</v>
      </c>
      <c r="C119" s="595">
        <v>0</v>
      </c>
      <c r="D119" s="595">
        <v>0</v>
      </c>
      <c r="E119" s="591">
        <v>0</v>
      </c>
      <c r="F119" s="597"/>
      <c r="G119" s="597"/>
      <c r="H119" s="592" t="str">
        <f t="shared" si="10"/>
        <v>否</v>
      </c>
      <c r="I119" s="581" t="str">
        <f t="shared" si="11"/>
        <v>项</v>
      </c>
    </row>
    <row r="120" s="197" customFormat="1" ht="36" hidden="1" customHeight="1" spans="1:9">
      <c r="A120" s="593">
        <v>2137102</v>
      </c>
      <c r="B120" s="596" t="s">
        <v>1300</v>
      </c>
      <c r="C120" s="595">
        <v>0</v>
      </c>
      <c r="D120" s="595">
        <v>0</v>
      </c>
      <c r="E120" s="591">
        <v>0</v>
      </c>
      <c r="F120" s="597"/>
      <c r="G120" s="597"/>
      <c r="H120" s="592" t="str">
        <f t="shared" si="10"/>
        <v>否</v>
      </c>
      <c r="I120" s="581" t="str">
        <f t="shared" si="11"/>
        <v>项</v>
      </c>
    </row>
    <row r="121" s="197" customFormat="1" ht="36" hidden="1" customHeight="1" spans="1:9">
      <c r="A121" s="593">
        <v>2137103</v>
      </c>
      <c r="B121" s="596" t="s">
        <v>1295</v>
      </c>
      <c r="C121" s="595">
        <v>0</v>
      </c>
      <c r="D121" s="595">
        <v>0</v>
      </c>
      <c r="E121" s="591">
        <v>0</v>
      </c>
      <c r="F121" s="597"/>
      <c r="G121" s="597"/>
      <c r="H121" s="592" t="str">
        <f t="shared" si="10"/>
        <v>否</v>
      </c>
      <c r="I121" s="581" t="str">
        <f t="shared" si="11"/>
        <v>项</v>
      </c>
    </row>
    <row r="122" s="197" customFormat="1" ht="36" hidden="1" customHeight="1" spans="1:9">
      <c r="A122" s="593">
        <v>2137199</v>
      </c>
      <c r="B122" s="596" t="s">
        <v>1301</v>
      </c>
      <c r="C122" s="595">
        <v>0</v>
      </c>
      <c r="D122" s="595">
        <v>0</v>
      </c>
      <c r="E122" s="591">
        <v>0</v>
      </c>
      <c r="F122" s="597"/>
      <c r="G122" s="597"/>
      <c r="H122" s="592" t="str">
        <f t="shared" si="10"/>
        <v>否</v>
      </c>
      <c r="I122" s="581" t="str">
        <f t="shared" si="11"/>
        <v>项</v>
      </c>
    </row>
    <row r="123" s="197" customFormat="1" ht="36" customHeight="1" spans="1:9">
      <c r="A123" s="589">
        <v>214</v>
      </c>
      <c r="B123" s="601" t="s">
        <v>1302</v>
      </c>
      <c r="C123" s="591">
        <f>SUM(C124,C129,C134,C139,C148,C155,C164,C167,C170,C171)</f>
        <v>0</v>
      </c>
      <c r="D123" s="591">
        <f>SUM(D124,D129,D134,D139,D148,D155,D164,D167,D170,D171)</f>
        <v>0</v>
      </c>
      <c r="E123" s="591">
        <f>SUM(E124,E129,E134,E139,E148,E155,E164,E167,E170,E171)</f>
        <v>0</v>
      </c>
      <c r="F123" s="214" t="str">
        <f>IF(C123&lt;&gt;0,E123/C123-1,"")</f>
        <v/>
      </c>
      <c r="G123" s="214" t="str">
        <f>IF(D123&lt;&gt;0,E123/D123,"")</f>
        <v/>
      </c>
      <c r="H123" s="592" t="str">
        <f t="shared" si="10"/>
        <v>是</v>
      </c>
      <c r="I123" s="581" t="str">
        <f t="shared" si="11"/>
        <v>类</v>
      </c>
    </row>
    <row r="124" s="197" customFormat="1" ht="36" hidden="1" customHeight="1" spans="1:9">
      <c r="A124" s="593">
        <v>21460</v>
      </c>
      <c r="B124" s="594" t="s">
        <v>1303</v>
      </c>
      <c r="C124" s="595"/>
      <c r="D124" s="595"/>
      <c r="E124" s="591"/>
      <c r="F124" s="214" t="str">
        <f>IF(C124&lt;&gt;0,E124/C124-1,"")</f>
        <v/>
      </c>
      <c r="G124" s="214" t="str">
        <f>IF(D124&lt;&gt;0,E124/D124,"")</f>
        <v/>
      </c>
      <c r="H124" s="592" t="str">
        <f t="shared" si="10"/>
        <v>否</v>
      </c>
      <c r="I124" s="581" t="str">
        <f t="shared" si="11"/>
        <v>款</v>
      </c>
    </row>
    <row r="125" s="197" customFormat="1" ht="36" hidden="1" customHeight="1" spans="1:9">
      <c r="A125" s="593">
        <v>2146001</v>
      </c>
      <c r="B125" s="596" t="s">
        <v>864</v>
      </c>
      <c r="C125" s="595">
        <v>0</v>
      </c>
      <c r="D125" s="595">
        <v>0</v>
      </c>
      <c r="E125" s="591">
        <v>0</v>
      </c>
      <c r="F125" s="597"/>
      <c r="G125" s="597"/>
      <c r="H125" s="592" t="str">
        <f t="shared" si="10"/>
        <v>否</v>
      </c>
      <c r="I125" s="581" t="str">
        <f t="shared" si="11"/>
        <v>项</v>
      </c>
    </row>
    <row r="126" s="582" customFormat="1" ht="36" hidden="1" customHeight="1" spans="1:9">
      <c r="A126" s="593">
        <v>2146002</v>
      </c>
      <c r="B126" s="596" t="s">
        <v>865</v>
      </c>
      <c r="C126" s="595">
        <v>0</v>
      </c>
      <c r="D126" s="595">
        <v>0</v>
      </c>
      <c r="E126" s="591">
        <v>0</v>
      </c>
      <c r="F126" s="597"/>
      <c r="G126" s="597"/>
      <c r="H126" s="592" t="str">
        <f t="shared" si="10"/>
        <v>否</v>
      </c>
      <c r="I126" s="581" t="str">
        <f t="shared" si="11"/>
        <v>项</v>
      </c>
    </row>
    <row r="127" s="197" customFormat="1" ht="36" hidden="1" customHeight="1" spans="1:9">
      <c r="A127" s="593">
        <v>2146003</v>
      </c>
      <c r="B127" s="596" t="s">
        <v>1304</v>
      </c>
      <c r="C127" s="595">
        <v>0</v>
      </c>
      <c r="D127" s="595">
        <v>0</v>
      </c>
      <c r="E127" s="591">
        <v>0</v>
      </c>
      <c r="F127" s="597"/>
      <c r="G127" s="597"/>
      <c r="H127" s="592" t="str">
        <f t="shared" si="10"/>
        <v>否</v>
      </c>
      <c r="I127" s="581" t="str">
        <f t="shared" si="11"/>
        <v>项</v>
      </c>
    </row>
    <row r="128" s="197" customFormat="1" ht="36" hidden="1" customHeight="1" spans="1:9">
      <c r="A128" s="593">
        <v>2146099</v>
      </c>
      <c r="B128" s="596" t="s">
        <v>1305</v>
      </c>
      <c r="C128" s="595">
        <v>0</v>
      </c>
      <c r="D128" s="595">
        <v>0</v>
      </c>
      <c r="E128" s="591">
        <v>0</v>
      </c>
      <c r="F128" s="597"/>
      <c r="G128" s="597"/>
      <c r="H128" s="592" t="str">
        <f t="shared" si="10"/>
        <v>否</v>
      </c>
      <c r="I128" s="581" t="str">
        <f t="shared" si="11"/>
        <v>项</v>
      </c>
    </row>
    <row r="129" s="198" customFormat="1" ht="36" hidden="1" customHeight="1" spans="1:9">
      <c r="A129" s="593">
        <v>21462</v>
      </c>
      <c r="B129" s="596" t="s">
        <v>1306</v>
      </c>
      <c r="C129" s="595"/>
      <c r="D129" s="595"/>
      <c r="E129" s="591"/>
      <c r="F129" s="214" t="str">
        <f>IF(C129&lt;&gt;0,E129/C129-1,"")</f>
        <v/>
      </c>
      <c r="G129" s="214" t="str">
        <f>IF(D129&lt;&gt;0,E129/D129,"")</f>
        <v/>
      </c>
      <c r="H129" s="592" t="str">
        <f t="shared" si="10"/>
        <v>否</v>
      </c>
      <c r="I129" s="581" t="str">
        <f t="shared" si="11"/>
        <v>款</v>
      </c>
    </row>
    <row r="130" s="198" customFormat="1" ht="36" hidden="1" customHeight="1" spans="1:9">
      <c r="A130" s="593">
        <v>2146201</v>
      </c>
      <c r="B130" s="596" t="s">
        <v>1304</v>
      </c>
      <c r="C130" s="595">
        <v>0</v>
      </c>
      <c r="D130" s="595">
        <v>0</v>
      </c>
      <c r="E130" s="591">
        <v>0</v>
      </c>
      <c r="F130" s="597"/>
      <c r="G130" s="597"/>
      <c r="H130" s="592" t="str">
        <f t="shared" si="10"/>
        <v>否</v>
      </c>
      <c r="I130" s="581" t="str">
        <f t="shared" si="11"/>
        <v>项</v>
      </c>
    </row>
    <row r="131" s="197" customFormat="1" ht="36" hidden="1" customHeight="1" spans="1:9">
      <c r="A131" s="593">
        <v>2146202</v>
      </c>
      <c r="B131" s="596" t="s">
        <v>1307</v>
      </c>
      <c r="C131" s="595">
        <v>0</v>
      </c>
      <c r="D131" s="595">
        <v>0</v>
      </c>
      <c r="E131" s="591">
        <v>0</v>
      </c>
      <c r="F131" s="597"/>
      <c r="G131" s="597"/>
      <c r="H131" s="592" t="str">
        <f t="shared" si="10"/>
        <v>否</v>
      </c>
      <c r="I131" s="581" t="str">
        <f t="shared" si="11"/>
        <v>项</v>
      </c>
    </row>
    <row r="132" s="197" customFormat="1" ht="36" hidden="1" customHeight="1" spans="1:9">
      <c r="A132" s="593">
        <v>2146203</v>
      </c>
      <c r="B132" s="596" t="s">
        <v>1308</v>
      </c>
      <c r="C132" s="595">
        <v>0</v>
      </c>
      <c r="D132" s="595">
        <v>0</v>
      </c>
      <c r="E132" s="591">
        <v>0</v>
      </c>
      <c r="F132" s="597"/>
      <c r="G132" s="597"/>
      <c r="H132" s="592" t="str">
        <f t="shared" si="10"/>
        <v>否</v>
      </c>
      <c r="I132" s="581" t="str">
        <f t="shared" si="11"/>
        <v>项</v>
      </c>
    </row>
    <row r="133" s="197" customFormat="1" ht="36" hidden="1" customHeight="1" spans="1:9">
      <c r="A133" s="593">
        <v>2146299</v>
      </c>
      <c r="B133" s="594" t="s">
        <v>1309</v>
      </c>
      <c r="C133" s="595">
        <v>0</v>
      </c>
      <c r="D133" s="595">
        <v>0</v>
      </c>
      <c r="E133" s="591">
        <v>0</v>
      </c>
      <c r="F133" s="597"/>
      <c r="G133" s="597"/>
      <c r="H133" s="592" t="str">
        <f t="shared" si="10"/>
        <v>否</v>
      </c>
      <c r="I133" s="581" t="str">
        <f t="shared" si="11"/>
        <v>项</v>
      </c>
    </row>
    <row r="134" s="197" customFormat="1" ht="36" hidden="1" customHeight="1" spans="1:9">
      <c r="A134" s="593">
        <v>21463</v>
      </c>
      <c r="B134" s="596" t="s">
        <v>1310</v>
      </c>
      <c r="C134" s="595"/>
      <c r="D134" s="595"/>
      <c r="E134" s="591"/>
      <c r="F134" s="214" t="str">
        <f>IF(C134&lt;&gt;0,E134/C134-1,"")</f>
        <v/>
      </c>
      <c r="G134" s="214" t="str">
        <f>IF(D134&lt;&gt;0,E134/D134,"")</f>
        <v/>
      </c>
      <c r="H134" s="592" t="str">
        <f t="shared" ref="H134:H197" si="14">IF(LEN(A134)=3,"是",IF(B134&lt;&gt;"",IF(SUM(C134:E134)&lt;&gt;0,"是","否"),"是"))</f>
        <v>否</v>
      </c>
      <c r="I134" s="581" t="str">
        <f t="shared" ref="I134:I197" si="15">IF(LEN(A134)=3,"类",IF(LEN(A134)=5,"款","项"))</f>
        <v>款</v>
      </c>
    </row>
    <row r="135" ht="36" hidden="1" customHeight="1" spans="1:9">
      <c r="A135" s="593">
        <v>2146301</v>
      </c>
      <c r="B135" s="596" t="s">
        <v>871</v>
      </c>
      <c r="C135" s="595">
        <v>0</v>
      </c>
      <c r="D135" s="595">
        <v>0</v>
      </c>
      <c r="E135" s="591">
        <v>0</v>
      </c>
      <c r="F135" s="597"/>
      <c r="G135" s="597"/>
      <c r="H135" s="592" t="str">
        <f t="shared" si="14"/>
        <v>否</v>
      </c>
      <c r="I135" s="581" t="str">
        <f t="shared" si="15"/>
        <v>项</v>
      </c>
    </row>
    <row r="136" s="582" customFormat="1" ht="36" hidden="1" customHeight="1" spans="1:9">
      <c r="A136" s="593">
        <v>2146302</v>
      </c>
      <c r="B136" s="596" t="s">
        <v>1311</v>
      </c>
      <c r="C136" s="595">
        <v>0</v>
      </c>
      <c r="D136" s="595">
        <v>0</v>
      </c>
      <c r="E136" s="591">
        <v>0</v>
      </c>
      <c r="F136" s="597"/>
      <c r="G136" s="597"/>
      <c r="H136" s="592" t="str">
        <f t="shared" si="14"/>
        <v>否</v>
      </c>
      <c r="I136" s="581" t="str">
        <f t="shared" si="15"/>
        <v>项</v>
      </c>
    </row>
    <row r="137" s="197" customFormat="1" ht="36" hidden="1" customHeight="1" spans="1:9">
      <c r="A137" s="593">
        <v>2146303</v>
      </c>
      <c r="B137" s="596" t="s">
        <v>1312</v>
      </c>
      <c r="C137" s="595">
        <v>0</v>
      </c>
      <c r="D137" s="595">
        <v>0</v>
      </c>
      <c r="E137" s="591">
        <v>0</v>
      </c>
      <c r="F137" s="597"/>
      <c r="G137" s="597"/>
      <c r="H137" s="592" t="str">
        <f t="shared" si="14"/>
        <v>否</v>
      </c>
      <c r="I137" s="581" t="str">
        <f t="shared" si="15"/>
        <v>项</v>
      </c>
    </row>
    <row r="138" s="198" customFormat="1" ht="36" hidden="1" customHeight="1" spans="1:9">
      <c r="A138" s="593">
        <v>2146399</v>
      </c>
      <c r="B138" s="596" t="s">
        <v>1313</v>
      </c>
      <c r="C138" s="595">
        <v>0</v>
      </c>
      <c r="D138" s="595">
        <v>0</v>
      </c>
      <c r="E138" s="591">
        <v>0</v>
      </c>
      <c r="F138" s="597"/>
      <c r="G138" s="597"/>
      <c r="H138" s="592" t="str">
        <f t="shared" si="14"/>
        <v>否</v>
      </c>
      <c r="I138" s="581" t="str">
        <f t="shared" si="15"/>
        <v>项</v>
      </c>
    </row>
    <row r="139" s="197" customFormat="1" ht="36" hidden="1" customHeight="1" spans="1:9">
      <c r="A139" s="593">
        <v>21464</v>
      </c>
      <c r="B139" s="596" t="s">
        <v>1314</v>
      </c>
      <c r="C139" s="595"/>
      <c r="D139" s="595"/>
      <c r="E139" s="591"/>
      <c r="F139" s="214" t="str">
        <f>IF(C139&lt;&gt;0,E139/C139-1,"")</f>
        <v/>
      </c>
      <c r="G139" s="214" t="str">
        <f>IF(D139&lt;&gt;0,E139/D139,"")</f>
        <v/>
      </c>
      <c r="H139" s="592" t="str">
        <f t="shared" si="14"/>
        <v>否</v>
      </c>
      <c r="I139" s="581" t="str">
        <f t="shared" si="15"/>
        <v>款</v>
      </c>
    </row>
    <row r="140" s="197" customFormat="1" ht="36" hidden="1" customHeight="1" spans="1:9">
      <c r="A140" s="593">
        <v>2146401</v>
      </c>
      <c r="B140" s="594" t="s">
        <v>1315</v>
      </c>
      <c r="C140" s="595">
        <v>0</v>
      </c>
      <c r="D140" s="595">
        <v>0</v>
      </c>
      <c r="E140" s="591">
        <v>0</v>
      </c>
      <c r="F140" s="597"/>
      <c r="G140" s="597"/>
      <c r="H140" s="592" t="str">
        <f t="shared" si="14"/>
        <v>否</v>
      </c>
      <c r="I140" s="581" t="str">
        <f t="shared" si="15"/>
        <v>项</v>
      </c>
    </row>
    <row r="141" s="197" customFormat="1" ht="36" hidden="1" customHeight="1" spans="1:9">
      <c r="A141" s="593">
        <v>2146402</v>
      </c>
      <c r="B141" s="596" t="s">
        <v>1316</v>
      </c>
      <c r="C141" s="595">
        <v>0</v>
      </c>
      <c r="D141" s="595">
        <v>0</v>
      </c>
      <c r="E141" s="591">
        <v>0</v>
      </c>
      <c r="F141" s="597"/>
      <c r="G141" s="597"/>
      <c r="H141" s="592" t="str">
        <f t="shared" si="14"/>
        <v>否</v>
      </c>
      <c r="I141" s="581" t="str">
        <f t="shared" si="15"/>
        <v>项</v>
      </c>
    </row>
    <row r="142" s="197" customFormat="1" ht="36" hidden="1" customHeight="1" spans="1:9">
      <c r="A142" s="593">
        <v>2146403</v>
      </c>
      <c r="B142" s="596" t="s">
        <v>1317</v>
      </c>
      <c r="C142" s="595">
        <v>0</v>
      </c>
      <c r="D142" s="595">
        <v>0</v>
      </c>
      <c r="E142" s="591">
        <v>0</v>
      </c>
      <c r="F142" s="597"/>
      <c r="G142" s="597"/>
      <c r="H142" s="592" t="str">
        <f t="shared" si="14"/>
        <v>否</v>
      </c>
      <c r="I142" s="581" t="str">
        <f t="shared" si="15"/>
        <v>项</v>
      </c>
    </row>
    <row r="143" ht="36" hidden="1" customHeight="1" spans="1:9">
      <c r="A143" s="593">
        <v>2146404</v>
      </c>
      <c r="B143" s="596" t="s">
        <v>1318</v>
      </c>
      <c r="C143" s="595">
        <v>0</v>
      </c>
      <c r="D143" s="595">
        <v>0</v>
      </c>
      <c r="E143" s="591">
        <v>0</v>
      </c>
      <c r="F143" s="597"/>
      <c r="G143" s="597"/>
      <c r="H143" s="592" t="str">
        <f t="shared" si="14"/>
        <v>否</v>
      </c>
      <c r="I143" s="581" t="str">
        <f t="shared" si="15"/>
        <v>项</v>
      </c>
    </row>
    <row r="144" s="197" customFormat="1" ht="36" hidden="1" customHeight="1" spans="1:9">
      <c r="A144" s="593">
        <v>2146405</v>
      </c>
      <c r="B144" s="596" t="s">
        <v>1319</v>
      </c>
      <c r="C144" s="595">
        <v>0</v>
      </c>
      <c r="D144" s="595">
        <v>0</v>
      </c>
      <c r="E144" s="591">
        <v>0</v>
      </c>
      <c r="F144" s="597"/>
      <c r="G144" s="597"/>
      <c r="H144" s="592" t="str">
        <f t="shared" si="14"/>
        <v>否</v>
      </c>
      <c r="I144" s="581" t="str">
        <f t="shared" si="15"/>
        <v>项</v>
      </c>
    </row>
    <row r="145" s="197" customFormat="1" ht="36" hidden="1" customHeight="1" spans="1:9">
      <c r="A145" s="593">
        <v>2146406</v>
      </c>
      <c r="B145" s="596" t="s">
        <v>1320</v>
      </c>
      <c r="C145" s="595">
        <v>0</v>
      </c>
      <c r="D145" s="595">
        <v>0</v>
      </c>
      <c r="E145" s="591">
        <v>0</v>
      </c>
      <c r="F145" s="597"/>
      <c r="G145" s="597"/>
      <c r="H145" s="592" t="str">
        <f t="shared" si="14"/>
        <v>否</v>
      </c>
      <c r="I145" s="581" t="str">
        <f t="shared" si="15"/>
        <v>项</v>
      </c>
    </row>
    <row r="146" s="197" customFormat="1" ht="36" hidden="1" customHeight="1" spans="1:9">
      <c r="A146" s="593">
        <v>2146407</v>
      </c>
      <c r="B146" s="596" t="s">
        <v>1321</v>
      </c>
      <c r="C146" s="595">
        <v>0</v>
      </c>
      <c r="D146" s="595">
        <v>0</v>
      </c>
      <c r="E146" s="591">
        <v>0</v>
      </c>
      <c r="F146" s="597"/>
      <c r="G146" s="597"/>
      <c r="H146" s="592" t="str">
        <f t="shared" si="14"/>
        <v>否</v>
      </c>
      <c r="I146" s="581" t="str">
        <f t="shared" si="15"/>
        <v>项</v>
      </c>
    </row>
    <row r="147" s="198" customFormat="1" ht="36" hidden="1" customHeight="1" spans="1:9">
      <c r="A147" s="593">
        <v>2146499</v>
      </c>
      <c r="B147" s="596" t="s">
        <v>1322</v>
      </c>
      <c r="C147" s="595">
        <v>0</v>
      </c>
      <c r="D147" s="595">
        <v>0</v>
      </c>
      <c r="E147" s="591">
        <v>0</v>
      </c>
      <c r="F147" s="597"/>
      <c r="G147" s="597"/>
      <c r="H147" s="592" t="str">
        <f t="shared" si="14"/>
        <v>否</v>
      </c>
      <c r="I147" s="581" t="str">
        <f t="shared" si="15"/>
        <v>项</v>
      </c>
    </row>
    <row r="148" s="197" customFormat="1" ht="36" hidden="1" customHeight="1" spans="1:9">
      <c r="A148" s="593">
        <v>21468</v>
      </c>
      <c r="B148" s="596" t="s">
        <v>1323</v>
      </c>
      <c r="C148" s="595"/>
      <c r="D148" s="595"/>
      <c r="E148" s="591"/>
      <c r="F148" s="214" t="str">
        <f>IF(C148&lt;&gt;0,E148/C148-1,"")</f>
        <v/>
      </c>
      <c r="G148" s="214" t="str">
        <f>IF(D148&lt;&gt;0,E148/D148,"")</f>
        <v/>
      </c>
      <c r="H148" s="592" t="str">
        <f t="shared" si="14"/>
        <v>否</v>
      </c>
      <c r="I148" s="581" t="str">
        <f t="shared" si="15"/>
        <v>款</v>
      </c>
    </row>
    <row r="149" ht="36" hidden="1" customHeight="1" spans="1:9">
      <c r="A149" s="593">
        <v>2146801</v>
      </c>
      <c r="B149" s="594" t="s">
        <v>1324</v>
      </c>
      <c r="C149" s="595">
        <v>0</v>
      </c>
      <c r="D149" s="595">
        <v>0</v>
      </c>
      <c r="E149" s="591">
        <v>0</v>
      </c>
      <c r="F149" s="597"/>
      <c r="G149" s="597"/>
      <c r="H149" s="592" t="str">
        <f t="shared" si="14"/>
        <v>否</v>
      </c>
      <c r="I149" s="581" t="str">
        <f t="shared" si="15"/>
        <v>项</v>
      </c>
    </row>
    <row r="150" s="197" customFormat="1" ht="36" hidden="1" customHeight="1" spans="1:9">
      <c r="A150" s="593">
        <v>2146802</v>
      </c>
      <c r="B150" s="594" t="s">
        <v>1325</v>
      </c>
      <c r="C150" s="595">
        <v>0</v>
      </c>
      <c r="D150" s="595">
        <v>0</v>
      </c>
      <c r="E150" s="591">
        <v>0</v>
      </c>
      <c r="F150" s="597"/>
      <c r="G150" s="597"/>
      <c r="H150" s="592" t="str">
        <f t="shared" si="14"/>
        <v>否</v>
      </c>
      <c r="I150" s="581" t="str">
        <f t="shared" si="15"/>
        <v>项</v>
      </c>
    </row>
    <row r="151" s="197" customFormat="1" ht="36" hidden="1" customHeight="1" spans="1:9">
      <c r="A151" s="593">
        <v>2146803</v>
      </c>
      <c r="B151" s="596" t="s">
        <v>1326</v>
      </c>
      <c r="C151" s="595">
        <v>0</v>
      </c>
      <c r="D151" s="595">
        <v>0</v>
      </c>
      <c r="E151" s="591">
        <v>0</v>
      </c>
      <c r="F151" s="597"/>
      <c r="G151" s="597"/>
      <c r="H151" s="592" t="str">
        <f t="shared" si="14"/>
        <v>否</v>
      </c>
      <c r="I151" s="581" t="str">
        <f t="shared" si="15"/>
        <v>项</v>
      </c>
    </row>
    <row r="152" ht="36" hidden="1" customHeight="1" spans="1:9">
      <c r="A152" s="593">
        <v>2146804</v>
      </c>
      <c r="B152" s="596" t="s">
        <v>1327</v>
      </c>
      <c r="C152" s="595">
        <v>0</v>
      </c>
      <c r="D152" s="595">
        <v>0</v>
      </c>
      <c r="E152" s="591">
        <v>0</v>
      </c>
      <c r="F152" s="597"/>
      <c r="G152" s="597"/>
      <c r="H152" s="592" t="str">
        <f t="shared" si="14"/>
        <v>否</v>
      </c>
      <c r="I152" s="581" t="str">
        <f t="shared" si="15"/>
        <v>项</v>
      </c>
    </row>
    <row r="153" ht="36" hidden="1" customHeight="1" spans="1:9">
      <c r="A153" s="593">
        <v>2146805</v>
      </c>
      <c r="B153" s="596" t="s">
        <v>1328</v>
      </c>
      <c r="C153" s="595">
        <v>0</v>
      </c>
      <c r="D153" s="595">
        <v>0</v>
      </c>
      <c r="E153" s="591">
        <v>0</v>
      </c>
      <c r="F153" s="597"/>
      <c r="G153" s="597"/>
      <c r="H153" s="592" t="str">
        <f t="shared" si="14"/>
        <v>否</v>
      </c>
      <c r="I153" s="581" t="str">
        <f t="shared" si="15"/>
        <v>项</v>
      </c>
    </row>
    <row r="154" s="197" customFormat="1" ht="36" hidden="1" customHeight="1" spans="1:9">
      <c r="A154" s="593">
        <v>2146899</v>
      </c>
      <c r="B154" s="596" t="s">
        <v>1329</v>
      </c>
      <c r="C154" s="595">
        <v>0</v>
      </c>
      <c r="D154" s="595">
        <v>0</v>
      </c>
      <c r="E154" s="591">
        <v>0</v>
      </c>
      <c r="F154" s="597"/>
      <c r="G154" s="597"/>
      <c r="H154" s="592" t="str">
        <f t="shared" si="14"/>
        <v>否</v>
      </c>
      <c r="I154" s="581" t="str">
        <f t="shared" si="15"/>
        <v>项</v>
      </c>
    </row>
    <row r="155" s="197" customFormat="1" ht="36" hidden="1" customHeight="1" spans="1:9">
      <c r="A155" s="593">
        <v>21469</v>
      </c>
      <c r="B155" s="596" t="s">
        <v>1330</v>
      </c>
      <c r="C155" s="595"/>
      <c r="D155" s="595"/>
      <c r="E155" s="591"/>
      <c r="F155" s="214" t="str">
        <f>IF(C155&lt;&gt;0,E155/C155-1,"")</f>
        <v/>
      </c>
      <c r="G155" s="214" t="str">
        <f>IF(D155&lt;&gt;0,E155/D155,"")</f>
        <v/>
      </c>
      <c r="H155" s="592" t="str">
        <f t="shared" si="14"/>
        <v>否</v>
      </c>
      <c r="I155" s="581" t="str">
        <f t="shared" si="15"/>
        <v>款</v>
      </c>
    </row>
    <row r="156" s="197" customFormat="1" ht="36" hidden="1" customHeight="1" spans="1:9">
      <c r="A156" s="593">
        <v>2146901</v>
      </c>
      <c r="B156" s="596" t="s">
        <v>1331</v>
      </c>
      <c r="C156" s="595">
        <v>0</v>
      </c>
      <c r="D156" s="595">
        <v>0</v>
      </c>
      <c r="E156" s="591">
        <v>0</v>
      </c>
      <c r="F156" s="597"/>
      <c r="G156" s="597"/>
      <c r="H156" s="592" t="str">
        <f t="shared" si="14"/>
        <v>否</v>
      </c>
      <c r="I156" s="581" t="str">
        <f t="shared" si="15"/>
        <v>项</v>
      </c>
    </row>
    <row r="157" s="197" customFormat="1" ht="36" hidden="1" customHeight="1" spans="1:9">
      <c r="A157" s="593">
        <v>2146902</v>
      </c>
      <c r="B157" s="594" t="s">
        <v>892</v>
      </c>
      <c r="C157" s="595">
        <v>0</v>
      </c>
      <c r="D157" s="595">
        <v>0</v>
      </c>
      <c r="E157" s="591">
        <v>0</v>
      </c>
      <c r="F157" s="597"/>
      <c r="G157" s="597"/>
      <c r="H157" s="592" t="str">
        <f t="shared" si="14"/>
        <v>否</v>
      </c>
      <c r="I157" s="581" t="str">
        <f t="shared" si="15"/>
        <v>项</v>
      </c>
    </row>
    <row r="158" s="197" customFormat="1" ht="36" hidden="1" customHeight="1" spans="1:9">
      <c r="A158" s="593">
        <v>2146903</v>
      </c>
      <c r="B158" s="596" t="s">
        <v>1332</v>
      </c>
      <c r="C158" s="595">
        <v>0</v>
      </c>
      <c r="D158" s="595">
        <v>0</v>
      </c>
      <c r="E158" s="591">
        <v>0</v>
      </c>
      <c r="F158" s="597"/>
      <c r="G158" s="597"/>
      <c r="H158" s="592" t="str">
        <f t="shared" si="14"/>
        <v>否</v>
      </c>
      <c r="I158" s="581" t="str">
        <f t="shared" si="15"/>
        <v>项</v>
      </c>
    </row>
    <row r="159" ht="36" hidden="1" customHeight="1" spans="1:9">
      <c r="A159" s="593">
        <v>2146904</v>
      </c>
      <c r="B159" s="596" t="s">
        <v>1333</v>
      </c>
      <c r="C159" s="595">
        <v>0</v>
      </c>
      <c r="D159" s="595">
        <v>0</v>
      </c>
      <c r="E159" s="591">
        <v>0</v>
      </c>
      <c r="F159" s="597"/>
      <c r="G159" s="597"/>
      <c r="H159" s="592" t="str">
        <f t="shared" si="14"/>
        <v>否</v>
      </c>
      <c r="I159" s="581" t="str">
        <f t="shared" si="15"/>
        <v>项</v>
      </c>
    </row>
    <row r="160" ht="36" hidden="1" customHeight="1" spans="1:9">
      <c r="A160" s="593">
        <v>2146906</v>
      </c>
      <c r="B160" s="596" t="s">
        <v>1334</v>
      </c>
      <c r="C160" s="595">
        <v>0</v>
      </c>
      <c r="D160" s="595">
        <v>0</v>
      </c>
      <c r="E160" s="591">
        <v>0</v>
      </c>
      <c r="F160" s="597"/>
      <c r="G160" s="597"/>
      <c r="H160" s="592" t="str">
        <f t="shared" si="14"/>
        <v>否</v>
      </c>
      <c r="I160" s="581" t="str">
        <f t="shared" si="15"/>
        <v>项</v>
      </c>
    </row>
    <row r="161" ht="36" hidden="1" customHeight="1" spans="1:9">
      <c r="A161" s="593">
        <v>2146907</v>
      </c>
      <c r="B161" s="596" t="s">
        <v>1335</v>
      </c>
      <c r="C161" s="595">
        <v>0</v>
      </c>
      <c r="D161" s="595">
        <v>0</v>
      </c>
      <c r="E161" s="591">
        <v>0</v>
      </c>
      <c r="F161" s="597"/>
      <c r="G161" s="597"/>
      <c r="H161" s="592" t="str">
        <f t="shared" si="14"/>
        <v>否</v>
      </c>
      <c r="I161" s="581" t="str">
        <f t="shared" si="15"/>
        <v>项</v>
      </c>
    </row>
    <row r="162" ht="36" hidden="1" customHeight="1" spans="1:9">
      <c r="A162" s="593">
        <v>2146908</v>
      </c>
      <c r="B162" s="596" t="s">
        <v>1336</v>
      </c>
      <c r="C162" s="595">
        <v>0</v>
      </c>
      <c r="D162" s="595">
        <v>0</v>
      </c>
      <c r="E162" s="591">
        <v>0</v>
      </c>
      <c r="F162" s="597"/>
      <c r="G162" s="597"/>
      <c r="H162" s="592" t="str">
        <f t="shared" si="14"/>
        <v>否</v>
      </c>
      <c r="I162" s="581" t="str">
        <f t="shared" si="15"/>
        <v>项</v>
      </c>
    </row>
    <row r="163" ht="36" hidden="1" customHeight="1" spans="1:9">
      <c r="A163" s="593">
        <v>2146999</v>
      </c>
      <c r="B163" s="594" t="s">
        <v>1337</v>
      </c>
      <c r="C163" s="595">
        <v>0</v>
      </c>
      <c r="D163" s="595">
        <v>0</v>
      </c>
      <c r="E163" s="591">
        <v>0</v>
      </c>
      <c r="F163" s="597"/>
      <c r="G163" s="597"/>
      <c r="H163" s="592" t="str">
        <f t="shared" si="14"/>
        <v>否</v>
      </c>
      <c r="I163" s="581" t="str">
        <f t="shared" si="15"/>
        <v>项</v>
      </c>
    </row>
    <row r="164" ht="36" hidden="1" customHeight="1" spans="1:9">
      <c r="A164" s="593">
        <v>21470</v>
      </c>
      <c r="B164" s="596" t="s">
        <v>1338</v>
      </c>
      <c r="C164" s="595"/>
      <c r="D164" s="595"/>
      <c r="E164" s="591"/>
      <c r="F164" s="214" t="str">
        <f>IF(C164&lt;&gt;0,E164/C164-1,"")</f>
        <v/>
      </c>
      <c r="G164" s="214" t="str">
        <f>IF(D164&lt;&gt;0,E164/D164,"")</f>
        <v/>
      </c>
      <c r="H164" s="592" t="str">
        <f t="shared" si="14"/>
        <v>否</v>
      </c>
      <c r="I164" s="581" t="str">
        <f t="shared" si="15"/>
        <v>款</v>
      </c>
    </row>
    <row r="165" ht="36" hidden="1" customHeight="1" spans="1:9">
      <c r="A165" s="593">
        <v>2147001</v>
      </c>
      <c r="B165" s="596" t="s">
        <v>864</v>
      </c>
      <c r="C165" s="595">
        <v>0</v>
      </c>
      <c r="D165" s="595">
        <v>0</v>
      </c>
      <c r="E165" s="591">
        <v>0</v>
      </c>
      <c r="F165" s="597"/>
      <c r="G165" s="597"/>
      <c r="H165" s="592" t="str">
        <f t="shared" si="14"/>
        <v>否</v>
      </c>
      <c r="I165" s="581" t="str">
        <f t="shared" si="15"/>
        <v>项</v>
      </c>
    </row>
    <row r="166" ht="36" hidden="1" customHeight="1" spans="1:9">
      <c r="A166" s="593">
        <v>2147099</v>
      </c>
      <c r="B166" s="594" t="s">
        <v>1339</v>
      </c>
      <c r="C166" s="595">
        <v>0</v>
      </c>
      <c r="D166" s="595">
        <v>0</v>
      </c>
      <c r="E166" s="591">
        <v>0</v>
      </c>
      <c r="F166" s="597"/>
      <c r="G166" s="597"/>
      <c r="H166" s="592" t="str">
        <f t="shared" si="14"/>
        <v>否</v>
      </c>
      <c r="I166" s="581" t="str">
        <f t="shared" si="15"/>
        <v>项</v>
      </c>
    </row>
    <row r="167" ht="36" hidden="1" customHeight="1" spans="1:9">
      <c r="A167" s="593">
        <v>21471</v>
      </c>
      <c r="B167" s="594" t="s">
        <v>1340</v>
      </c>
      <c r="C167" s="595"/>
      <c r="D167" s="595"/>
      <c r="E167" s="591"/>
      <c r="F167" s="214" t="str">
        <f t="shared" ref="F167:F171" si="16">IF(C167&lt;&gt;0,E167/C167-1,"")</f>
        <v/>
      </c>
      <c r="G167" s="214" t="str">
        <f t="shared" ref="G167:G171" si="17">IF(D167&lt;&gt;0,E167/D167,"")</f>
        <v/>
      </c>
      <c r="H167" s="592" t="str">
        <f t="shared" si="14"/>
        <v>否</v>
      </c>
      <c r="I167" s="581" t="str">
        <f t="shared" si="15"/>
        <v>款</v>
      </c>
    </row>
    <row r="168" ht="36" hidden="1" customHeight="1" spans="1:9">
      <c r="A168" s="593">
        <v>2147101</v>
      </c>
      <c r="B168" s="596" t="s">
        <v>864</v>
      </c>
      <c r="C168" s="595">
        <v>0</v>
      </c>
      <c r="D168" s="595">
        <v>0</v>
      </c>
      <c r="E168" s="591">
        <v>0</v>
      </c>
      <c r="F168" s="597"/>
      <c r="G168" s="597"/>
      <c r="H168" s="592" t="str">
        <f t="shared" si="14"/>
        <v>否</v>
      </c>
      <c r="I168" s="581" t="str">
        <f t="shared" si="15"/>
        <v>项</v>
      </c>
    </row>
    <row r="169" ht="36" hidden="1" customHeight="1" spans="1:9">
      <c r="A169" s="593">
        <v>2147199</v>
      </c>
      <c r="B169" s="596" t="s">
        <v>1341</v>
      </c>
      <c r="C169" s="595">
        <v>0</v>
      </c>
      <c r="D169" s="595">
        <v>0</v>
      </c>
      <c r="E169" s="591">
        <v>0</v>
      </c>
      <c r="F169" s="597"/>
      <c r="G169" s="597"/>
      <c r="H169" s="592" t="str">
        <f t="shared" si="14"/>
        <v>否</v>
      </c>
      <c r="I169" s="581" t="str">
        <f t="shared" si="15"/>
        <v>项</v>
      </c>
    </row>
    <row r="170" ht="36" hidden="1" customHeight="1" spans="1:9">
      <c r="A170" s="593">
        <v>21472</v>
      </c>
      <c r="B170" s="596" t="s">
        <v>1342</v>
      </c>
      <c r="C170" s="595"/>
      <c r="D170" s="595"/>
      <c r="E170" s="591"/>
      <c r="F170" s="214" t="str">
        <f t="shared" si="16"/>
        <v/>
      </c>
      <c r="G170" s="214" t="str">
        <f t="shared" si="17"/>
        <v/>
      </c>
      <c r="H170" s="592" t="str">
        <f t="shared" si="14"/>
        <v>否</v>
      </c>
      <c r="I170" s="581" t="str">
        <f t="shared" si="15"/>
        <v>款</v>
      </c>
    </row>
    <row r="171" ht="36" hidden="1" customHeight="1" spans="1:9">
      <c r="A171" s="593">
        <v>21473</v>
      </c>
      <c r="B171" s="596" t="s">
        <v>1343</v>
      </c>
      <c r="C171" s="595"/>
      <c r="D171" s="595"/>
      <c r="E171" s="591"/>
      <c r="F171" s="214" t="str">
        <f t="shared" si="16"/>
        <v/>
      </c>
      <c r="G171" s="214" t="str">
        <f t="shared" si="17"/>
        <v/>
      </c>
      <c r="H171" s="592" t="str">
        <f t="shared" si="14"/>
        <v>否</v>
      </c>
      <c r="I171" s="581" t="str">
        <f t="shared" si="15"/>
        <v>款</v>
      </c>
    </row>
    <row r="172" ht="36" hidden="1" customHeight="1" spans="1:9">
      <c r="A172" s="593">
        <v>2147301</v>
      </c>
      <c r="B172" s="596" t="s">
        <v>871</v>
      </c>
      <c r="C172" s="595">
        <v>0</v>
      </c>
      <c r="D172" s="595">
        <v>0</v>
      </c>
      <c r="E172" s="591">
        <v>0</v>
      </c>
      <c r="F172" s="597"/>
      <c r="G172" s="597"/>
      <c r="H172" s="592" t="str">
        <f t="shared" si="14"/>
        <v>否</v>
      </c>
      <c r="I172" s="581" t="str">
        <f t="shared" si="15"/>
        <v>项</v>
      </c>
    </row>
    <row r="173" ht="36" hidden="1" customHeight="1" spans="1:9">
      <c r="A173" s="593">
        <v>2147303</v>
      </c>
      <c r="B173" s="594" t="s">
        <v>1312</v>
      </c>
      <c r="C173" s="595">
        <v>0</v>
      </c>
      <c r="D173" s="595">
        <v>0</v>
      </c>
      <c r="E173" s="591">
        <v>0</v>
      </c>
      <c r="F173" s="597"/>
      <c r="G173" s="597"/>
      <c r="H173" s="592" t="str">
        <f t="shared" si="14"/>
        <v>否</v>
      </c>
      <c r="I173" s="581" t="str">
        <f t="shared" si="15"/>
        <v>项</v>
      </c>
    </row>
    <row r="174" ht="36" hidden="1" customHeight="1" spans="1:9">
      <c r="A174" s="593">
        <v>2147399</v>
      </c>
      <c r="B174" s="602" t="s">
        <v>1344</v>
      </c>
      <c r="C174" s="595">
        <v>0</v>
      </c>
      <c r="D174" s="595">
        <v>0</v>
      </c>
      <c r="E174" s="591">
        <v>0</v>
      </c>
      <c r="F174" s="597"/>
      <c r="G174" s="597"/>
      <c r="H174" s="592" t="str">
        <f t="shared" si="14"/>
        <v>否</v>
      </c>
      <c r="I174" s="581" t="str">
        <f t="shared" si="15"/>
        <v>项</v>
      </c>
    </row>
    <row r="175" ht="36" customHeight="1" spans="1:9">
      <c r="A175" s="589">
        <v>215</v>
      </c>
      <c r="B175" s="603" t="s">
        <v>1345</v>
      </c>
      <c r="C175" s="591">
        <f>C176</f>
        <v>0</v>
      </c>
      <c r="D175" s="591">
        <f>D176</f>
        <v>0</v>
      </c>
      <c r="E175" s="591">
        <f>E176</f>
        <v>0</v>
      </c>
      <c r="F175" s="214" t="str">
        <f t="shared" ref="F175:F180" si="18">IF(C175&lt;&gt;0,E175/C175-1,"")</f>
        <v/>
      </c>
      <c r="G175" s="214" t="str">
        <f t="shared" ref="G175:G180" si="19">IF(D175&lt;&gt;0,E175/D175,"")</f>
        <v/>
      </c>
      <c r="H175" s="592" t="str">
        <f t="shared" si="14"/>
        <v>是</v>
      </c>
      <c r="I175" s="581" t="str">
        <f t="shared" si="15"/>
        <v>类</v>
      </c>
    </row>
    <row r="176" ht="36" hidden="1" customHeight="1" spans="1:9">
      <c r="A176" s="593">
        <v>21562</v>
      </c>
      <c r="B176" s="602" t="s">
        <v>1346</v>
      </c>
      <c r="C176" s="595"/>
      <c r="D176" s="595"/>
      <c r="E176" s="591"/>
      <c r="F176" s="214" t="str">
        <f t="shared" si="18"/>
        <v/>
      </c>
      <c r="G176" s="214" t="str">
        <f t="shared" si="19"/>
        <v/>
      </c>
      <c r="H176" s="592" t="str">
        <f t="shared" si="14"/>
        <v>否</v>
      </c>
      <c r="I176" s="581" t="str">
        <f t="shared" si="15"/>
        <v>款</v>
      </c>
    </row>
    <row r="177" ht="36" hidden="1" customHeight="1" spans="1:9">
      <c r="A177" s="593">
        <v>2156202</v>
      </c>
      <c r="B177" s="602" t="s">
        <v>1347</v>
      </c>
      <c r="C177" s="595">
        <v>0</v>
      </c>
      <c r="D177" s="595">
        <v>0</v>
      </c>
      <c r="E177" s="591">
        <v>0</v>
      </c>
      <c r="F177" s="597"/>
      <c r="G177" s="597"/>
      <c r="H177" s="592" t="str">
        <f t="shared" si="14"/>
        <v>否</v>
      </c>
      <c r="I177" s="581" t="str">
        <f t="shared" si="15"/>
        <v>项</v>
      </c>
    </row>
    <row r="178" ht="36" hidden="1" customHeight="1" spans="1:9">
      <c r="A178" s="593">
        <v>2156299</v>
      </c>
      <c r="B178" s="602" t="s">
        <v>1348</v>
      </c>
      <c r="C178" s="595">
        <v>0</v>
      </c>
      <c r="D178" s="595">
        <v>0</v>
      </c>
      <c r="E178" s="591">
        <v>0</v>
      </c>
      <c r="F178" s="597"/>
      <c r="G178" s="597"/>
      <c r="H178" s="592" t="str">
        <f t="shared" si="14"/>
        <v>否</v>
      </c>
      <c r="I178" s="581" t="str">
        <f t="shared" si="15"/>
        <v>项</v>
      </c>
    </row>
    <row r="179" ht="36" customHeight="1" spans="1:9">
      <c r="A179" s="589">
        <v>229</v>
      </c>
      <c r="B179" s="603" t="s">
        <v>1349</v>
      </c>
      <c r="C179" s="591">
        <f>SUM(C180,C184,C193)</f>
        <v>13904</v>
      </c>
      <c r="D179" s="591">
        <f>SUM(D180,D184,D193)</f>
        <v>11025</v>
      </c>
      <c r="E179" s="591">
        <f>SUM(E180,E184,E193)</f>
        <v>41821</v>
      </c>
      <c r="F179" s="214">
        <f t="shared" si="18"/>
        <v>2.008</v>
      </c>
      <c r="G179" s="214">
        <f t="shared" si="19"/>
        <v>3.793</v>
      </c>
      <c r="H179" s="592" t="str">
        <f t="shared" si="14"/>
        <v>是</v>
      </c>
      <c r="I179" s="581" t="str">
        <f t="shared" si="15"/>
        <v>类</v>
      </c>
    </row>
    <row r="180" ht="36" customHeight="1" spans="1:9">
      <c r="A180" s="593">
        <v>22904</v>
      </c>
      <c r="B180" s="602" t="s">
        <v>1350</v>
      </c>
      <c r="C180" s="595">
        <f>SUM(C181:C183)</f>
        <v>13000</v>
      </c>
      <c r="D180" s="595">
        <f>SUM(D181:D183)</f>
        <v>10000</v>
      </c>
      <c r="E180" s="595">
        <f>SUM(E181:E183)</f>
        <v>41500</v>
      </c>
      <c r="F180" s="220">
        <f t="shared" si="18"/>
        <v>2.192</v>
      </c>
      <c r="G180" s="220">
        <f t="shared" si="19"/>
        <v>4.15</v>
      </c>
      <c r="H180" s="592" t="str">
        <f t="shared" si="14"/>
        <v>是</v>
      </c>
      <c r="I180" s="581" t="str">
        <f t="shared" si="15"/>
        <v>款</v>
      </c>
    </row>
    <row r="181" ht="36" hidden="1" customHeight="1" spans="1:9">
      <c r="A181" s="593">
        <v>2290401</v>
      </c>
      <c r="B181" s="602" t="s">
        <v>1351</v>
      </c>
      <c r="C181" s="595">
        <v>0</v>
      </c>
      <c r="D181" s="595">
        <v>0</v>
      </c>
      <c r="E181" s="591">
        <v>0</v>
      </c>
      <c r="F181" s="597"/>
      <c r="G181" s="597"/>
      <c r="H181" s="592" t="str">
        <f t="shared" si="14"/>
        <v>否</v>
      </c>
      <c r="I181" s="581" t="str">
        <f t="shared" si="15"/>
        <v>项</v>
      </c>
    </row>
    <row r="182" ht="36" customHeight="1" spans="1:9">
      <c r="A182" s="593">
        <v>2290402</v>
      </c>
      <c r="B182" s="602" t="s">
        <v>1352</v>
      </c>
      <c r="C182" s="595">
        <v>13000</v>
      </c>
      <c r="D182" s="595">
        <v>10000</v>
      </c>
      <c r="E182" s="595">
        <v>41500</v>
      </c>
      <c r="F182" s="597"/>
      <c r="G182" s="597"/>
      <c r="H182" s="592" t="str">
        <f t="shared" si="14"/>
        <v>是</v>
      </c>
      <c r="I182" s="581" t="str">
        <f t="shared" si="15"/>
        <v>项</v>
      </c>
    </row>
    <row r="183" ht="36" hidden="1" customHeight="1" spans="1:9">
      <c r="A183" s="593">
        <v>2290403</v>
      </c>
      <c r="B183" s="602" t="s">
        <v>1353</v>
      </c>
      <c r="C183" s="595">
        <v>0</v>
      </c>
      <c r="D183" s="595">
        <v>0</v>
      </c>
      <c r="E183" s="591">
        <v>0</v>
      </c>
      <c r="F183" s="597"/>
      <c r="G183" s="597"/>
      <c r="H183" s="592" t="str">
        <f t="shared" si="14"/>
        <v>否</v>
      </c>
      <c r="I183" s="581" t="str">
        <f t="shared" si="15"/>
        <v>项</v>
      </c>
    </row>
    <row r="184" ht="36" customHeight="1" spans="1:9">
      <c r="A184" s="593">
        <v>22908</v>
      </c>
      <c r="B184" s="602" t="s">
        <v>1354</v>
      </c>
      <c r="C184" s="595">
        <f>SUM(C185:C192)</f>
        <v>2</v>
      </c>
      <c r="D184" s="595">
        <f>SUM(D185:D192)</f>
        <v>0</v>
      </c>
      <c r="E184" s="591"/>
      <c r="F184" s="220">
        <f>IF(C184&lt;&gt;0,E184/C184-1,"")</f>
        <v>-1</v>
      </c>
      <c r="G184" s="220" t="str">
        <f>IF(D184&lt;&gt;0,E184/D184,"")</f>
        <v/>
      </c>
      <c r="H184" s="592" t="str">
        <f t="shared" si="14"/>
        <v>是</v>
      </c>
      <c r="I184" s="581" t="str">
        <f t="shared" si="15"/>
        <v>款</v>
      </c>
    </row>
    <row r="185" ht="36" hidden="1" customHeight="1" spans="1:9">
      <c r="A185" s="593">
        <v>2290802</v>
      </c>
      <c r="B185" s="602" t="s">
        <v>1355</v>
      </c>
      <c r="C185" s="595">
        <v>0</v>
      </c>
      <c r="D185" s="595">
        <v>0</v>
      </c>
      <c r="E185" s="591">
        <v>0</v>
      </c>
      <c r="F185" s="597"/>
      <c r="G185" s="597"/>
      <c r="H185" s="592" t="str">
        <f t="shared" si="14"/>
        <v>否</v>
      </c>
      <c r="I185" s="581" t="str">
        <f t="shared" si="15"/>
        <v>项</v>
      </c>
    </row>
    <row r="186" ht="36" hidden="1" customHeight="1" spans="1:9">
      <c r="A186" s="593">
        <v>2290803</v>
      </c>
      <c r="B186" s="602" t="s">
        <v>1356</v>
      </c>
      <c r="C186" s="595">
        <v>0</v>
      </c>
      <c r="D186" s="595">
        <v>0</v>
      </c>
      <c r="E186" s="591">
        <v>0</v>
      </c>
      <c r="F186" s="597"/>
      <c r="G186" s="597"/>
      <c r="H186" s="592" t="str">
        <f t="shared" si="14"/>
        <v>否</v>
      </c>
      <c r="I186" s="581" t="str">
        <f t="shared" si="15"/>
        <v>项</v>
      </c>
    </row>
    <row r="187" ht="36" hidden="1" customHeight="1" spans="1:9">
      <c r="A187" s="593">
        <v>2290804</v>
      </c>
      <c r="B187" s="602" t="s">
        <v>1357</v>
      </c>
      <c r="C187" s="595">
        <v>0</v>
      </c>
      <c r="D187" s="595">
        <v>0</v>
      </c>
      <c r="E187" s="591">
        <v>0</v>
      </c>
      <c r="F187" s="597"/>
      <c r="G187" s="597"/>
      <c r="H187" s="592" t="str">
        <f t="shared" si="14"/>
        <v>否</v>
      </c>
      <c r="I187" s="581" t="str">
        <f t="shared" si="15"/>
        <v>项</v>
      </c>
    </row>
    <row r="188" ht="36" hidden="1" customHeight="1" spans="1:9">
      <c r="A188" s="593">
        <v>2290805</v>
      </c>
      <c r="B188" s="602" t="s">
        <v>1358</v>
      </c>
      <c r="C188" s="595">
        <v>0</v>
      </c>
      <c r="D188" s="595">
        <v>0</v>
      </c>
      <c r="E188" s="591">
        <v>0</v>
      </c>
      <c r="F188" s="597"/>
      <c r="G188" s="597"/>
      <c r="H188" s="592" t="str">
        <f t="shared" si="14"/>
        <v>否</v>
      </c>
      <c r="I188" s="581" t="str">
        <f t="shared" si="15"/>
        <v>项</v>
      </c>
    </row>
    <row r="189" ht="36" hidden="1" customHeight="1" spans="1:9">
      <c r="A189" s="593">
        <v>2290806</v>
      </c>
      <c r="B189" s="602" t="s">
        <v>1359</v>
      </c>
      <c r="C189" s="595">
        <v>0</v>
      </c>
      <c r="D189" s="595">
        <v>0</v>
      </c>
      <c r="E189" s="591">
        <v>0</v>
      </c>
      <c r="F189" s="597"/>
      <c r="G189" s="597"/>
      <c r="H189" s="592" t="str">
        <f t="shared" si="14"/>
        <v>否</v>
      </c>
      <c r="I189" s="581" t="str">
        <f t="shared" si="15"/>
        <v>项</v>
      </c>
    </row>
    <row r="190" ht="36" hidden="1" customHeight="1" spans="1:9">
      <c r="A190" s="593">
        <v>2290807</v>
      </c>
      <c r="B190" s="602" t="s">
        <v>1360</v>
      </c>
      <c r="C190" s="595">
        <v>0</v>
      </c>
      <c r="D190" s="595">
        <v>0</v>
      </c>
      <c r="E190" s="591">
        <v>0</v>
      </c>
      <c r="F190" s="597"/>
      <c r="G190" s="597"/>
      <c r="H190" s="592" t="str">
        <f t="shared" si="14"/>
        <v>否</v>
      </c>
      <c r="I190" s="581" t="str">
        <f t="shared" si="15"/>
        <v>项</v>
      </c>
    </row>
    <row r="191" ht="36" customHeight="1" spans="1:9">
      <c r="A191" s="593">
        <v>2290808</v>
      </c>
      <c r="B191" s="602" t="s">
        <v>1361</v>
      </c>
      <c r="C191" s="595">
        <v>2</v>
      </c>
      <c r="D191" s="595">
        <v>0</v>
      </c>
      <c r="E191" s="591">
        <v>0</v>
      </c>
      <c r="F191" s="597"/>
      <c r="G191" s="597"/>
      <c r="H191" s="592" t="str">
        <f t="shared" si="14"/>
        <v>是</v>
      </c>
      <c r="I191" s="581" t="str">
        <f t="shared" si="15"/>
        <v>项</v>
      </c>
    </row>
    <row r="192" ht="36" hidden="1" customHeight="1" spans="1:9">
      <c r="A192" s="593">
        <v>2290899</v>
      </c>
      <c r="B192" s="602" t="s">
        <v>1362</v>
      </c>
      <c r="C192" s="595">
        <v>0</v>
      </c>
      <c r="D192" s="595">
        <v>0</v>
      </c>
      <c r="E192" s="591">
        <v>0</v>
      </c>
      <c r="F192" s="597"/>
      <c r="G192" s="597"/>
      <c r="H192" s="592" t="str">
        <f t="shared" si="14"/>
        <v>否</v>
      </c>
      <c r="I192" s="581" t="str">
        <f t="shared" si="15"/>
        <v>项</v>
      </c>
    </row>
    <row r="193" ht="36" customHeight="1" spans="1:9">
      <c r="A193" s="593">
        <v>22960</v>
      </c>
      <c r="B193" s="602" t="s">
        <v>1363</v>
      </c>
      <c r="C193" s="595">
        <f>SUM(C194:C204)</f>
        <v>902</v>
      </c>
      <c r="D193" s="595">
        <f>SUM(D194:D204)</f>
        <v>1025</v>
      </c>
      <c r="E193" s="595">
        <f>SUM(E194:E204)</f>
        <v>321</v>
      </c>
      <c r="F193" s="220">
        <f>IF(C193&lt;&gt;0,E193/C193-1,"")</f>
        <v>-0.644</v>
      </c>
      <c r="G193" s="220">
        <f>IF(D193&lt;&gt;0,E193/D193,"")</f>
        <v>0.313</v>
      </c>
      <c r="H193" s="592" t="str">
        <f t="shared" si="14"/>
        <v>是</v>
      </c>
      <c r="I193" s="581" t="str">
        <f t="shared" si="15"/>
        <v>款</v>
      </c>
    </row>
    <row r="194" ht="36" hidden="1" customHeight="1" spans="1:9">
      <c r="A194" s="593">
        <v>2296001</v>
      </c>
      <c r="B194" s="602" t="s">
        <v>1364</v>
      </c>
      <c r="C194" s="595">
        <v>0</v>
      </c>
      <c r="D194" s="595">
        <v>0</v>
      </c>
      <c r="E194" s="591">
        <v>0</v>
      </c>
      <c r="F194" s="220" t="str">
        <f t="shared" ref="F194:F206" si="20">IF(C194&lt;&gt;0,E194/C194-1,"")</f>
        <v/>
      </c>
      <c r="G194" s="220" t="str">
        <f t="shared" ref="G194:G206" si="21">IF(D194&lt;&gt;0,E194/D194,"")</f>
        <v/>
      </c>
      <c r="H194" s="592" t="str">
        <f t="shared" si="14"/>
        <v>否</v>
      </c>
      <c r="I194" s="581" t="str">
        <f t="shared" si="15"/>
        <v>项</v>
      </c>
    </row>
    <row r="195" ht="36" customHeight="1" spans="1:9">
      <c r="A195" s="593">
        <v>2296002</v>
      </c>
      <c r="B195" s="602" t="s">
        <v>1365</v>
      </c>
      <c r="C195" s="595">
        <v>238</v>
      </c>
      <c r="D195" s="595">
        <v>240</v>
      </c>
      <c r="E195" s="595">
        <v>117</v>
      </c>
      <c r="F195" s="220">
        <f t="shared" si="20"/>
        <v>-0.508</v>
      </c>
      <c r="G195" s="220">
        <f t="shared" si="21"/>
        <v>0.488</v>
      </c>
      <c r="H195" s="592" t="str">
        <f t="shared" si="14"/>
        <v>是</v>
      </c>
      <c r="I195" s="581" t="str">
        <f t="shared" si="15"/>
        <v>项</v>
      </c>
    </row>
    <row r="196" ht="36" customHeight="1" spans="1:9">
      <c r="A196" s="593">
        <v>2296003</v>
      </c>
      <c r="B196" s="602" t="s">
        <v>1366</v>
      </c>
      <c r="C196" s="595">
        <v>68</v>
      </c>
      <c r="D196" s="595">
        <v>70</v>
      </c>
      <c r="E196" s="595">
        <v>0</v>
      </c>
      <c r="F196" s="220">
        <f t="shared" si="20"/>
        <v>-1</v>
      </c>
      <c r="G196" s="220">
        <f t="shared" si="21"/>
        <v>0</v>
      </c>
      <c r="H196" s="592" t="str">
        <f t="shared" si="14"/>
        <v>是</v>
      </c>
      <c r="I196" s="581" t="str">
        <f t="shared" si="15"/>
        <v>项</v>
      </c>
    </row>
    <row r="197" ht="36" customHeight="1" spans="1:9">
      <c r="A197" s="593">
        <v>2296004</v>
      </c>
      <c r="B197" s="602" t="s">
        <v>1367</v>
      </c>
      <c r="C197" s="595">
        <v>74</v>
      </c>
      <c r="D197" s="595">
        <v>175</v>
      </c>
      <c r="E197" s="595">
        <v>0</v>
      </c>
      <c r="F197" s="220">
        <f t="shared" si="20"/>
        <v>-1</v>
      </c>
      <c r="G197" s="220">
        <f t="shared" si="21"/>
        <v>0</v>
      </c>
      <c r="H197" s="592" t="str">
        <f t="shared" si="14"/>
        <v>是</v>
      </c>
      <c r="I197" s="581" t="str">
        <f t="shared" si="15"/>
        <v>项</v>
      </c>
    </row>
    <row r="198" ht="36" hidden="1" customHeight="1" spans="1:9">
      <c r="A198" s="593">
        <v>2296005</v>
      </c>
      <c r="B198" s="602" t="s">
        <v>1368</v>
      </c>
      <c r="C198" s="595">
        <v>0</v>
      </c>
      <c r="D198" s="595">
        <v>0</v>
      </c>
      <c r="E198" s="595">
        <v>0</v>
      </c>
      <c r="F198" s="220" t="str">
        <f t="shared" si="20"/>
        <v/>
      </c>
      <c r="G198" s="220" t="str">
        <f t="shared" si="21"/>
        <v/>
      </c>
      <c r="H198" s="592" t="str">
        <f t="shared" ref="H198:H261" si="22">IF(LEN(A198)=3,"是",IF(B198&lt;&gt;"",IF(SUM(C198:E198)&lt;&gt;0,"是","否"),"是"))</f>
        <v>否</v>
      </c>
      <c r="I198" s="581" t="str">
        <f t="shared" ref="I198:I261" si="23">IF(LEN(A198)=3,"类",IF(LEN(A198)=5,"款","项"))</f>
        <v>项</v>
      </c>
    </row>
    <row r="199" ht="36" customHeight="1" spans="1:9">
      <c r="A199" s="593">
        <v>2296006</v>
      </c>
      <c r="B199" s="602" t="s">
        <v>1369</v>
      </c>
      <c r="C199" s="595">
        <v>81</v>
      </c>
      <c r="D199" s="595">
        <v>100</v>
      </c>
      <c r="E199" s="595">
        <v>7</v>
      </c>
      <c r="F199" s="220">
        <f t="shared" si="20"/>
        <v>-0.914</v>
      </c>
      <c r="G199" s="220">
        <f t="shared" si="21"/>
        <v>0.07</v>
      </c>
      <c r="H199" s="592" t="str">
        <f t="shared" si="22"/>
        <v>是</v>
      </c>
      <c r="I199" s="581" t="str">
        <f t="shared" si="23"/>
        <v>项</v>
      </c>
    </row>
    <row r="200" ht="36" hidden="1" customHeight="1" spans="1:9">
      <c r="A200" s="593">
        <v>2296010</v>
      </c>
      <c r="B200" s="602" t="s">
        <v>1370</v>
      </c>
      <c r="C200" s="595">
        <v>0</v>
      </c>
      <c r="D200" s="595">
        <v>0</v>
      </c>
      <c r="E200" s="595">
        <v>0</v>
      </c>
      <c r="F200" s="220" t="str">
        <f t="shared" si="20"/>
        <v/>
      </c>
      <c r="G200" s="220" t="str">
        <f t="shared" si="21"/>
        <v/>
      </c>
      <c r="H200" s="592" t="str">
        <f t="shared" si="22"/>
        <v>否</v>
      </c>
      <c r="I200" s="581" t="str">
        <f t="shared" si="23"/>
        <v>项</v>
      </c>
    </row>
    <row r="201" ht="36" hidden="1" customHeight="1" spans="1:9">
      <c r="A201" s="593">
        <v>2296011</v>
      </c>
      <c r="B201" s="602" t="s">
        <v>1371</v>
      </c>
      <c r="C201" s="595">
        <v>0</v>
      </c>
      <c r="D201" s="595">
        <v>0</v>
      </c>
      <c r="E201" s="595">
        <v>0</v>
      </c>
      <c r="F201" s="220" t="str">
        <f t="shared" si="20"/>
        <v/>
      </c>
      <c r="G201" s="220" t="str">
        <f t="shared" si="21"/>
        <v/>
      </c>
      <c r="H201" s="592" t="str">
        <f t="shared" si="22"/>
        <v>否</v>
      </c>
      <c r="I201" s="581" t="str">
        <f t="shared" si="23"/>
        <v>项</v>
      </c>
    </row>
    <row r="202" ht="36" hidden="1" customHeight="1" spans="1:9">
      <c r="A202" s="593">
        <v>2296012</v>
      </c>
      <c r="B202" s="602" t="s">
        <v>1372</v>
      </c>
      <c r="C202" s="595">
        <v>0</v>
      </c>
      <c r="D202" s="595">
        <v>0</v>
      </c>
      <c r="E202" s="595">
        <v>0</v>
      </c>
      <c r="F202" s="220" t="str">
        <f t="shared" si="20"/>
        <v/>
      </c>
      <c r="G202" s="220" t="str">
        <f t="shared" si="21"/>
        <v/>
      </c>
      <c r="H202" s="592" t="str">
        <f t="shared" si="22"/>
        <v>否</v>
      </c>
      <c r="I202" s="581" t="str">
        <f t="shared" si="23"/>
        <v>项</v>
      </c>
    </row>
    <row r="203" ht="36" customHeight="1" spans="1:9">
      <c r="A203" s="593">
        <v>2296013</v>
      </c>
      <c r="B203" s="602" t="s">
        <v>1373</v>
      </c>
      <c r="C203" s="595">
        <v>90</v>
      </c>
      <c r="D203" s="595">
        <v>90</v>
      </c>
      <c r="E203" s="595">
        <v>167</v>
      </c>
      <c r="F203" s="220">
        <f t="shared" si="20"/>
        <v>0.856</v>
      </c>
      <c r="G203" s="220">
        <f t="shared" si="21"/>
        <v>1.856</v>
      </c>
      <c r="H203" s="592" t="str">
        <f t="shared" si="22"/>
        <v>是</v>
      </c>
      <c r="I203" s="581" t="str">
        <f t="shared" si="23"/>
        <v>项</v>
      </c>
    </row>
    <row r="204" ht="36" customHeight="1" spans="1:9">
      <c r="A204" s="593">
        <v>2296099</v>
      </c>
      <c r="B204" s="602" t="s">
        <v>1374</v>
      </c>
      <c r="C204" s="595">
        <v>351</v>
      </c>
      <c r="D204" s="595">
        <v>350</v>
      </c>
      <c r="E204" s="595">
        <v>30</v>
      </c>
      <c r="F204" s="220">
        <f t="shared" si="20"/>
        <v>-0.915</v>
      </c>
      <c r="G204" s="220">
        <f t="shared" si="21"/>
        <v>0.086</v>
      </c>
      <c r="H204" s="592" t="str">
        <f t="shared" si="22"/>
        <v>是</v>
      </c>
      <c r="I204" s="581" t="str">
        <f t="shared" si="23"/>
        <v>项</v>
      </c>
    </row>
    <row r="205" ht="36" customHeight="1" spans="1:9">
      <c r="A205" s="589">
        <v>232</v>
      </c>
      <c r="B205" s="603" t="s">
        <v>1375</v>
      </c>
      <c r="C205" s="591">
        <f>C206</f>
        <v>0</v>
      </c>
      <c r="D205" s="591">
        <f>D206</f>
        <v>0</v>
      </c>
      <c r="E205" s="591">
        <f>E206</f>
        <v>2152</v>
      </c>
      <c r="F205" s="214" t="str">
        <f t="shared" si="20"/>
        <v/>
      </c>
      <c r="G205" s="214" t="str">
        <f t="shared" si="21"/>
        <v/>
      </c>
      <c r="H205" s="592" t="str">
        <f t="shared" si="22"/>
        <v>是</v>
      </c>
      <c r="I205" s="581" t="str">
        <f t="shared" si="23"/>
        <v>类</v>
      </c>
    </row>
    <row r="206" ht="36" customHeight="1" spans="1:9">
      <c r="A206" s="593">
        <v>23204</v>
      </c>
      <c r="B206" s="602" t="s">
        <v>1376</v>
      </c>
      <c r="C206" s="595"/>
      <c r="D206" s="595"/>
      <c r="E206" s="595">
        <f>SUM(E207:E222)</f>
        <v>2152</v>
      </c>
      <c r="F206" s="214" t="str">
        <f t="shared" si="20"/>
        <v/>
      </c>
      <c r="G206" s="214" t="str">
        <f t="shared" si="21"/>
        <v/>
      </c>
      <c r="H206" s="592" t="str">
        <f t="shared" si="22"/>
        <v>是</v>
      </c>
      <c r="I206" s="581" t="str">
        <f t="shared" si="23"/>
        <v>款</v>
      </c>
    </row>
    <row r="207" ht="36" hidden="1" customHeight="1" spans="1:9">
      <c r="A207" s="593">
        <v>2320401</v>
      </c>
      <c r="B207" s="602" t="s">
        <v>1377</v>
      </c>
      <c r="C207" s="595">
        <v>0</v>
      </c>
      <c r="D207" s="595">
        <v>0</v>
      </c>
      <c r="E207" s="595">
        <v>0</v>
      </c>
      <c r="F207" s="597"/>
      <c r="G207" s="597"/>
      <c r="H207" s="592" t="str">
        <f t="shared" si="22"/>
        <v>否</v>
      </c>
      <c r="I207" s="581" t="str">
        <f t="shared" si="23"/>
        <v>项</v>
      </c>
    </row>
    <row r="208" ht="36" hidden="1" customHeight="1" spans="1:9">
      <c r="A208" s="593">
        <v>2320402</v>
      </c>
      <c r="B208" s="602" t="s">
        <v>1378</v>
      </c>
      <c r="C208" s="595">
        <v>0</v>
      </c>
      <c r="D208" s="595">
        <v>0</v>
      </c>
      <c r="E208" s="595">
        <v>0</v>
      </c>
      <c r="F208" s="597"/>
      <c r="G208" s="597"/>
      <c r="H208" s="592" t="str">
        <f t="shared" si="22"/>
        <v>否</v>
      </c>
      <c r="I208" s="581" t="str">
        <f t="shared" si="23"/>
        <v>项</v>
      </c>
    </row>
    <row r="209" ht="36" hidden="1" customHeight="1" spans="1:9">
      <c r="A209" s="593">
        <v>2320405</v>
      </c>
      <c r="B209" s="602" t="s">
        <v>1379</v>
      </c>
      <c r="C209" s="595">
        <v>0</v>
      </c>
      <c r="D209" s="595">
        <v>0</v>
      </c>
      <c r="E209" s="595">
        <v>0</v>
      </c>
      <c r="F209" s="597"/>
      <c r="G209" s="597"/>
      <c r="H209" s="592" t="str">
        <f t="shared" si="22"/>
        <v>否</v>
      </c>
      <c r="I209" s="581" t="str">
        <f t="shared" si="23"/>
        <v>项</v>
      </c>
    </row>
    <row r="210" ht="36" customHeight="1" spans="1:9">
      <c r="A210" s="593">
        <v>2320411</v>
      </c>
      <c r="B210" s="602" t="s">
        <v>1380</v>
      </c>
      <c r="C210" s="595">
        <v>0</v>
      </c>
      <c r="D210" s="595">
        <v>0</v>
      </c>
      <c r="E210" s="595">
        <v>1</v>
      </c>
      <c r="F210" s="597"/>
      <c r="G210" s="597"/>
      <c r="H210" s="592" t="str">
        <f t="shared" si="22"/>
        <v>是</v>
      </c>
      <c r="I210" s="581" t="str">
        <f t="shared" si="23"/>
        <v>项</v>
      </c>
    </row>
    <row r="211" ht="36" hidden="1" customHeight="1" spans="1:9">
      <c r="A211" s="593">
        <v>2320413</v>
      </c>
      <c r="B211" s="602" t="s">
        <v>1381</v>
      </c>
      <c r="C211" s="595">
        <v>0</v>
      </c>
      <c r="D211" s="595">
        <v>0</v>
      </c>
      <c r="E211" s="591">
        <v>0</v>
      </c>
      <c r="F211" s="597"/>
      <c r="G211" s="597"/>
      <c r="H211" s="592" t="str">
        <f t="shared" si="22"/>
        <v>否</v>
      </c>
      <c r="I211" s="581" t="str">
        <f t="shared" si="23"/>
        <v>项</v>
      </c>
    </row>
    <row r="212" ht="36" hidden="1" customHeight="1" spans="1:9">
      <c r="A212" s="593">
        <v>2320414</v>
      </c>
      <c r="B212" s="602" t="s">
        <v>1382</v>
      </c>
      <c r="C212" s="595">
        <v>0</v>
      </c>
      <c r="D212" s="595">
        <v>0</v>
      </c>
      <c r="E212" s="591">
        <v>0</v>
      </c>
      <c r="F212" s="597"/>
      <c r="G212" s="597"/>
      <c r="H212" s="592" t="str">
        <f t="shared" si="22"/>
        <v>否</v>
      </c>
      <c r="I212" s="581" t="str">
        <f t="shared" si="23"/>
        <v>项</v>
      </c>
    </row>
    <row r="213" ht="36" hidden="1" customHeight="1" spans="1:9">
      <c r="A213" s="593">
        <v>2320416</v>
      </c>
      <c r="B213" s="602" t="s">
        <v>1383</v>
      </c>
      <c r="C213" s="595">
        <v>0</v>
      </c>
      <c r="D213" s="595">
        <v>0</v>
      </c>
      <c r="E213" s="591">
        <v>0</v>
      </c>
      <c r="F213" s="597"/>
      <c r="G213" s="597"/>
      <c r="H213" s="592" t="str">
        <f t="shared" si="22"/>
        <v>否</v>
      </c>
      <c r="I213" s="581" t="str">
        <f t="shared" si="23"/>
        <v>项</v>
      </c>
    </row>
    <row r="214" ht="36" hidden="1" customHeight="1" spans="1:9">
      <c r="A214" s="593">
        <v>2320417</v>
      </c>
      <c r="B214" s="602" t="s">
        <v>1384</v>
      </c>
      <c r="C214" s="595">
        <v>0</v>
      </c>
      <c r="D214" s="595">
        <v>0</v>
      </c>
      <c r="E214" s="591">
        <v>0</v>
      </c>
      <c r="F214" s="597"/>
      <c r="G214" s="597"/>
      <c r="H214" s="592" t="str">
        <f t="shared" si="22"/>
        <v>否</v>
      </c>
      <c r="I214" s="581" t="str">
        <f t="shared" si="23"/>
        <v>项</v>
      </c>
    </row>
    <row r="215" ht="36" hidden="1" customHeight="1" spans="1:9">
      <c r="A215" s="593">
        <v>2320418</v>
      </c>
      <c r="B215" s="602" t="s">
        <v>1385</v>
      </c>
      <c r="C215" s="595">
        <v>0</v>
      </c>
      <c r="D215" s="595">
        <v>0</v>
      </c>
      <c r="E215" s="591">
        <v>0</v>
      </c>
      <c r="F215" s="597"/>
      <c r="G215" s="597"/>
      <c r="H215" s="592" t="str">
        <f t="shared" si="22"/>
        <v>否</v>
      </c>
      <c r="I215" s="581" t="str">
        <f t="shared" si="23"/>
        <v>项</v>
      </c>
    </row>
    <row r="216" ht="36" hidden="1" customHeight="1" spans="1:9">
      <c r="A216" s="593">
        <v>2320419</v>
      </c>
      <c r="B216" s="602" t="s">
        <v>1386</v>
      </c>
      <c r="C216" s="595">
        <v>0</v>
      </c>
      <c r="D216" s="595">
        <v>0</v>
      </c>
      <c r="E216" s="591">
        <v>0</v>
      </c>
      <c r="F216" s="597"/>
      <c r="G216" s="597"/>
      <c r="H216" s="592" t="str">
        <f t="shared" si="22"/>
        <v>否</v>
      </c>
      <c r="I216" s="581" t="str">
        <f t="shared" si="23"/>
        <v>项</v>
      </c>
    </row>
    <row r="217" ht="36" hidden="1" customHeight="1" spans="1:9">
      <c r="A217" s="593">
        <v>2320420</v>
      </c>
      <c r="B217" s="602" t="s">
        <v>1387</v>
      </c>
      <c r="C217" s="595">
        <v>0</v>
      </c>
      <c r="D217" s="595">
        <v>0</v>
      </c>
      <c r="E217" s="591">
        <v>0</v>
      </c>
      <c r="F217" s="597"/>
      <c r="G217" s="597"/>
      <c r="H217" s="592" t="str">
        <f t="shared" si="22"/>
        <v>否</v>
      </c>
      <c r="I217" s="581" t="str">
        <f t="shared" si="23"/>
        <v>项</v>
      </c>
    </row>
    <row r="218" ht="36" hidden="1" customHeight="1" spans="1:9">
      <c r="A218" s="593">
        <v>2320431</v>
      </c>
      <c r="B218" s="602" t="s">
        <v>1388</v>
      </c>
      <c r="C218" s="595">
        <v>0</v>
      </c>
      <c r="D218" s="595">
        <v>0</v>
      </c>
      <c r="E218" s="591">
        <v>0</v>
      </c>
      <c r="F218" s="597"/>
      <c r="G218" s="597"/>
      <c r="H218" s="592" t="str">
        <f t="shared" si="22"/>
        <v>否</v>
      </c>
      <c r="I218" s="581" t="str">
        <f t="shared" si="23"/>
        <v>项</v>
      </c>
    </row>
    <row r="219" ht="36" customHeight="1" spans="1:9">
      <c r="A219" s="593">
        <v>2320432</v>
      </c>
      <c r="B219" s="602" t="s">
        <v>1389</v>
      </c>
      <c r="C219" s="595">
        <v>0</v>
      </c>
      <c r="D219" s="595">
        <v>0</v>
      </c>
      <c r="E219" s="595">
        <v>1131</v>
      </c>
      <c r="F219" s="597"/>
      <c r="G219" s="597"/>
      <c r="H219" s="592" t="str">
        <f t="shared" si="22"/>
        <v>是</v>
      </c>
      <c r="I219" s="581" t="str">
        <f t="shared" si="23"/>
        <v>项</v>
      </c>
    </row>
    <row r="220" ht="36" customHeight="1" spans="1:9">
      <c r="A220" s="593">
        <v>2320433</v>
      </c>
      <c r="B220" s="602" t="s">
        <v>1390</v>
      </c>
      <c r="C220" s="595">
        <v>0</v>
      </c>
      <c r="D220" s="595">
        <v>0</v>
      </c>
      <c r="E220" s="595">
        <v>679</v>
      </c>
      <c r="F220" s="597"/>
      <c r="G220" s="597"/>
      <c r="H220" s="592" t="str">
        <f t="shared" si="22"/>
        <v>是</v>
      </c>
      <c r="I220" s="581" t="str">
        <f t="shared" si="23"/>
        <v>项</v>
      </c>
    </row>
    <row r="221" ht="36" customHeight="1" spans="1:9">
      <c r="A221" s="593">
        <v>2320498</v>
      </c>
      <c r="B221" s="602" t="s">
        <v>1391</v>
      </c>
      <c r="C221" s="595">
        <v>0</v>
      </c>
      <c r="D221" s="595">
        <v>0</v>
      </c>
      <c r="E221" s="595">
        <v>341</v>
      </c>
      <c r="F221" s="597"/>
      <c r="G221" s="597"/>
      <c r="H221" s="592" t="str">
        <f t="shared" si="22"/>
        <v>是</v>
      </c>
      <c r="I221" s="581" t="str">
        <f t="shared" si="23"/>
        <v>项</v>
      </c>
    </row>
    <row r="222" ht="36" hidden="1" customHeight="1" spans="1:9">
      <c r="A222" s="593">
        <v>2320499</v>
      </c>
      <c r="B222" s="602" t="s">
        <v>1392</v>
      </c>
      <c r="C222" s="595">
        <v>0</v>
      </c>
      <c r="D222" s="595">
        <v>0</v>
      </c>
      <c r="E222" s="591">
        <v>0</v>
      </c>
      <c r="F222" s="597"/>
      <c r="G222" s="597"/>
      <c r="H222" s="592" t="str">
        <f t="shared" si="22"/>
        <v>否</v>
      </c>
      <c r="I222" s="581" t="str">
        <f t="shared" si="23"/>
        <v>项</v>
      </c>
    </row>
    <row r="223" ht="36" customHeight="1" spans="1:9">
      <c r="A223" s="589">
        <v>233</v>
      </c>
      <c r="B223" s="603" t="s">
        <v>1393</v>
      </c>
      <c r="C223" s="591">
        <f>C224</f>
        <v>0</v>
      </c>
      <c r="D223" s="591">
        <f>D224</f>
        <v>0</v>
      </c>
      <c r="E223" s="591">
        <f>E224</f>
        <v>50</v>
      </c>
      <c r="F223" s="214" t="str">
        <f>IF(C223&lt;&gt;0,E223/C223-1,"")</f>
        <v/>
      </c>
      <c r="G223" s="214" t="str">
        <f>IF(D223&lt;&gt;0,E223/D223,"")</f>
        <v/>
      </c>
      <c r="H223" s="592" t="str">
        <f t="shared" si="22"/>
        <v>是</v>
      </c>
      <c r="I223" s="581" t="str">
        <f t="shared" si="23"/>
        <v>类</v>
      </c>
    </row>
    <row r="224" ht="36" customHeight="1" spans="1:9">
      <c r="A224" s="593">
        <v>23304</v>
      </c>
      <c r="B224" s="602" t="s">
        <v>1394</v>
      </c>
      <c r="C224" s="595"/>
      <c r="D224" s="595"/>
      <c r="E224" s="595">
        <f>SUM(E225:E240)</f>
        <v>50</v>
      </c>
      <c r="F224" s="214" t="str">
        <f>IF(C224&lt;&gt;0,E224/C224-1,"")</f>
        <v/>
      </c>
      <c r="G224" s="214" t="str">
        <f>IF(D224&lt;&gt;0,E224/D224,"")</f>
        <v/>
      </c>
      <c r="H224" s="592" t="str">
        <f t="shared" si="22"/>
        <v>是</v>
      </c>
      <c r="I224" s="581" t="str">
        <f t="shared" si="23"/>
        <v>款</v>
      </c>
    </row>
    <row r="225" ht="36" hidden="1" customHeight="1" spans="1:9">
      <c r="A225" s="593">
        <v>2330401</v>
      </c>
      <c r="B225" s="602" t="s">
        <v>1395</v>
      </c>
      <c r="C225" s="595">
        <v>0</v>
      </c>
      <c r="D225" s="595">
        <v>0</v>
      </c>
      <c r="E225" s="591">
        <v>0</v>
      </c>
      <c r="F225" s="597"/>
      <c r="G225" s="597"/>
      <c r="H225" s="592" t="str">
        <f t="shared" si="22"/>
        <v>否</v>
      </c>
      <c r="I225" s="581" t="str">
        <f t="shared" si="23"/>
        <v>项</v>
      </c>
    </row>
    <row r="226" ht="36" hidden="1" customHeight="1" spans="1:9">
      <c r="A226" s="593">
        <v>2330402</v>
      </c>
      <c r="B226" s="602" t="s">
        <v>1396</v>
      </c>
      <c r="C226" s="595">
        <v>0</v>
      </c>
      <c r="D226" s="595">
        <v>0</v>
      </c>
      <c r="E226" s="591">
        <v>0</v>
      </c>
      <c r="F226" s="597"/>
      <c r="G226" s="597"/>
      <c r="H226" s="592" t="str">
        <f t="shared" si="22"/>
        <v>否</v>
      </c>
      <c r="I226" s="581" t="str">
        <f t="shared" si="23"/>
        <v>项</v>
      </c>
    </row>
    <row r="227" ht="36" hidden="1" customHeight="1" spans="1:9">
      <c r="A227" s="593">
        <v>2330405</v>
      </c>
      <c r="B227" s="602" t="s">
        <v>1397</v>
      </c>
      <c r="C227" s="595">
        <v>0</v>
      </c>
      <c r="D227" s="595">
        <v>0</v>
      </c>
      <c r="E227" s="591">
        <v>0</v>
      </c>
      <c r="F227" s="597"/>
      <c r="G227" s="597"/>
      <c r="H227" s="592" t="str">
        <f t="shared" si="22"/>
        <v>否</v>
      </c>
      <c r="I227" s="581" t="str">
        <f t="shared" si="23"/>
        <v>项</v>
      </c>
    </row>
    <row r="228" ht="36" hidden="1" customHeight="1" spans="1:9">
      <c r="A228" s="593">
        <v>2330411</v>
      </c>
      <c r="B228" s="602" t="s">
        <v>1398</v>
      </c>
      <c r="C228" s="595">
        <v>0</v>
      </c>
      <c r="D228" s="595">
        <v>0</v>
      </c>
      <c r="E228" s="591">
        <v>0</v>
      </c>
      <c r="F228" s="597"/>
      <c r="G228" s="597"/>
      <c r="H228" s="592" t="str">
        <f t="shared" si="22"/>
        <v>否</v>
      </c>
      <c r="I228" s="581" t="str">
        <f t="shared" si="23"/>
        <v>项</v>
      </c>
    </row>
    <row r="229" ht="36" hidden="1" customHeight="1" spans="1:9">
      <c r="A229" s="593">
        <v>2330413</v>
      </c>
      <c r="B229" s="602" t="s">
        <v>1399</v>
      </c>
      <c r="C229" s="595">
        <v>0</v>
      </c>
      <c r="D229" s="595">
        <v>0</v>
      </c>
      <c r="E229" s="591">
        <v>0</v>
      </c>
      <c r="F229" s="597"/>
      <c r="G229" s="597"/>
      <c r="H229" s="592" t="str">
        <f t="shared" si="22"/>
        <v>否</v>
      </c>
      <c r="I229" s="581" t="str">
        <f t="shared" si="23"/>
        <v>项</v>
      </c>
    </row>
    <row r="230" ht="36" hidden="1" customHeight="1" spans="1:9">
      <c r="A230" s="593">
        <v>2330414</v>
      </c>
      <c r="B230" s="602" t="s">
        <v>1400</v>
      </c>
      <c r="C230" s="595">
        <v>0</v>
      </c>
      <c r="D230" s="595">
        <v>0</v>
      </c>
      <c r="E230" s="591">
        <v>0</v>
      </c>
      <c r="F230" s="597"/>
      <c r="G230" s="597"/>
      <c r="H230" s="592" t="str">
        <f t="shared" si="22"/>
        <v>否</v>
      </c>
      <c r="I230" s="581" t="str">
        <f t="shared" si="23"/>
        <v>项</v>
      </c>
    </row>
    <row r="231" ht="36" hidden="1" customHeight="1" spans="1:9">
      <c r="A231" s="593">
        <v>2330416</v>
      </c>
      <c r="B231" s="602" t="s">
        <v>1401</v>
      </c>
      <c r="C231" s="595">
        <v>0</v>
      </c>
      <c r="D231" s="595">
        <v>0</v>
      </c>
      <c r="E231" s="591">
        <v>0</v>
      </c>
      <c r="F231" s="597"/>
      <c r="G231" s="597"/>
      <c r="H231" s="592" t="str">
        <f t="shared" si="22"/>
        <v>否</v>
      </c>
      <c r="I231" s="581" t="str">
        <f t="shared" si="23"/>
        <v>项</v>
      </c>
    </row>
    <row r="232" ht="36" hidden="1" customHeight="1" spans="1:9">
      <c r="A232" s="593">
        <v>2330417</v>
      </c>
      <c r="B232" s="602" t="s">
        <v>1402</v>
      </c>
      <c r="C232" s="595">
        <v>0</v>
      </c>
      <c r="D232" s="595">
        <v>0</v>
      </c>
      <c r="E232" s="591">
        <v>0</v>
      </c>
      <c r="F232" s="597"/>
      <c r="G232" s="597"/>
      <c r="H232" s="592" t="str">
        <f t="shared" si="22"/>
        <v>否</v>
      </c>
      <c r="I232" s="581" t="str">
        <f t="shared" si="23"/>
        <v>项</v>
      </c>
    </row>
    <row r="233" ht="36" hidden="1" customHeight="1" spans="1:9">
      <c r="A233" s="593">
        <v>2330418</v>
      </c>
      <c r="B233" s="602" t="s">
        <v>1403</v>
      </c>
      <c r="C233" s="595">
        <v>0</v>
      </c>
      <c r="D233" s="595">
        <v>0</v>
      </c>
      <c r="E233" s="591">
        <v>0</v>
      </c>
      <c r="F233" s="597"/>
      <c r="G233" s="597"/>
      <c r="H233" s="592" t="str">
        <f t="shared" si="22"/>
        <v>否</v>
      </c>
      <c r="I233" s="581" t="str">
        <f t="shared" si="23"/>
        <v>项</v>
      </c>
    </row>
    <row r="234" ht="36" hidden="1" customHeight="1" spans="1:9">
      <c r="A234" s="593">
        <v>2330419</v>
      </c>
      <c r="B234" s="602" t="s">
        <v>1404</v>
      </c>
      <c r="C234" s="595">
        <v>0</v>
      </c>
      <c r="D234" s="595">
        <v>0</v>
      </c>
      <c r="E234" s="591">
        <v>0</v>
      </c>
      <c r="F234" s="597"/>
      <c r="G234" s="597"/>
      <c r="H234" s="592" t="str">
        <f t="shared" si="22"/>
        <v>否</v>
      </c>
      <c r="I234" s="581" t="str">
        <f t="shared" si="23"/>
        <v>项</v>
      </c>
    </row>
    <row r="235" ht="36" hidden="1" customHeight="1" spans="1:9">
      <c r="A235" s="593">
        <v>2330420</v>
      </c>
      <c r="B235" s="602" t="s">
        <v>1405</v>
      </c>
      <c r="C235" s="595">
        <v>0</v>
      </c>
      <c r="D235" s="595">
        <v>0</v>
      </c>
      <c r="E235" s="591">
        <v>0</v>
      </c>
      <c r="F235" s="597"/>
      <c r="G235" s="597"/>
      <c r="H235" s="592" t="str">
        <f t="shared" si="22"/>
        <v>否</v>
      </c>
      <c r="I235" s="581" t="str">
        <f t="shared" si="23"/>
        <v>项</v>
      </c>
    </row>
    <row r="236" ht="36" hidden="1" customHeight="1" spans="1:9">
      <c r="A236" s="593">
        <v>2330431</v>
      </c>
      <c r="B236" s="602" t="s">
        <v>1406</v>
      </c>
      <c r="C236" s="595">
        <v>0</v>
      </c>
      <c r="D236" s="595">
        <v>0</v>
      </c>
      <c r="E236" s="591">
        <v>0</v>
      </c>
      <c r="F236" s="597"/>
      <c r="G236" s="597"/>
      <c r="H236" s="592" t="str">
        <f t="shared" si="22"/>
        <v>否</v>
      </c>
      <c r="I236" s="581" t="str">
        <f t="shared" si="23"/>
        <v>项</v>
      </c>
    </row>
    <row r="237" ht="36" hidden="1" customHeight="1" spans="1:9">
      <c r="A237" s="593">
        <v>2330432</v>
      </c>
      <c r="B237" s="602" t="s">
        <v>1407</v>
      </c>
      <c r="C237" s="595">
        <v>0</v>
      </c>
      <c r="D237" s="595">
        <v>0</v>
      </c>
      <c r="E237" s="591">
        <v>0</v>
      </c>
      <c r="F237" s="597"/>
      <c r="G237" s="597"/>
      <c r="H237" s="592" t="str">
        <f t="shared" si="22"/>
        <v>否</v>
      </c>
      <c r="I237" s="581" t="str">
        <f t="shared" si="23"/>
        <v>项</v>
      </c>
    </row>
    <row r="238" ht="36" hidden="1" customHeight="1" spans="1:9">
      <c r="A238" s="593">
        <v>2330433</v>
      </c>
      <c r="B238" s="602" t="s">
        <v>1408</v>
      </c>
      <c r="C238" s="595">
        <v>0</v>
      </c>
      <c r="D238" s="595">
        <v>0</v>
      </c>
      <c r="E238" s="591">
        <v>0</v>
      </c>
      <c r="F238" s="597"/>
      <c r="G238" s="597"/>
      <c r="H238" s="592" t="str">
        <f t="shared" si="22"/>
        <v>否</v>
      </c>
      <c r="I238" s="581" t="str">
        <f t="shared" si="23"/>
        <v>项</v>
      </c>
    </row>
    <row r="239" ht="36" customHeight="1" spans="1:9">
      <c r="A239" s="593">
        <v>2330498</v>
      </c>
      <c r="B239" s="602" t="s">
        <v>1409</v>
      </c>
      <c r="C239" s="595">
        <v>0</v>
      </c>
      <c r="D239" s="595">
        <v>0</v>
      </c>
      <c r="E239" s="595">
        <v>50</v>
      </c>
      <c r="F239" s="597"/>
      <c r="G239" s="597"/>
      <c r="H239" s="592" t="str">
        <f t="shared" si="22"/>
        <v>是</v>
      </c>
      <c r="I239" s="581" t="str">
        <f t="shared" si="23"/>
        <v>项</v>
      </c>
    </row>
    <row r="240" ht="36" hidden="1" customHeight="1" spans="1:9">
      <c r="A240" s="593">
        <v>2330499</v>
      </c>
      <c r="B240" s="602" t="s">
        <v>1410</v>
      </c>
      <c r="C240" s="595">
        <v>0</v>
      </c>
      <c r="D240" s="595">
        <v>0</v>
      </c>
      <c r="E240" s="591">
        <v>0</v>
      </c>
      <c r="F240" s="597"/>
      <c r="G240" s="597"/>
      <c r="H240" s="592" t="str">
        <f t="shared" si="22"/>
        <v>否</v>
      </c>
      <c r="I240" s="581" t="str">
        <f t="shared" si="23"/>
        <v>项</v>
      </c>
    </row>
    <row r="241" ht="36" customHeight="1" spans="1:9">
      <c r="A241" s="589">
        <v>234</v>
      </c>
      <c r="B241" s="603" t="s">
        <v>1411</v>
      </c>
      <c r="C241" s="591">
        <f>C242+C255</f>
        <v>14198</v>
      </c>
      <c r="D241" s="591">
        <f>D242+D255</f>
        <v>200</v>
      </c>
      <c r="E241" s="591">
        <f>E242+E255</f>
        <v>0</v>
      </c>
      <c r="F241" s="214">
        <f t="shared" ref="F241:F243" si="24">IF(C241&lt;&gt;0,E241/C241-1,"")</f>
        <v>-1</v>
      </c>
      <c r="G241" s="214">
        <f t="shared" ref="G241:G243" si="25">IF(D241&lt;&gt;0,E241/D241,"")</f>
        <v>0</v>
      </c>
      <c r="H241" s="592" t="str">
        <f t="shared" si="22"/>
        <v>是</v>
      </c>
      <c r="I241" s="581" t="str">
        <f t="shared" si="23"/>
        <v>类</v>
      </c>
    </row>
    <row r="242" ht="36" customHeight="1" spans="1:9">
      <c r="A242" s="593">
        <v>23401</v>
      </c>
      <c r="B242" s="602" t="s">
        <v>1412</v>
      </c>
      <c r="C242" s="595">
        <f>SUM(C243:C254)</f>
        <v>14000</v>
      </c>
      <c r="D242" s="595"/>
      <c r="E242" s="591"/>
      <c r="F242" s="220">
        <f t="shared" si="24"/>
        <v>-1</v>
      </c>
      <c r="G242" s="214" t="str">
        <f t="shared" si="25"/>
        <v/>
      </c>
      <c r="H242" s="592" t="str">
        <f t="shared" si="22"/>
        <v>是</v>
      </c>
      <c r="I242" s="581" t="str">
        <f t="shared" si="23"/>
        <v>款</v>
      </c>
    </row>
    <row r="243" ht="36" customHeight="1" spans="1:9">
      <c r="A243" s="593">
        <v>2340101</v>
      </c>
      <c r="B243" s="602" t="s">
        <v>1413</v>
      </c>
      <c r="C243" s="595">
        <v>8000</v>
      </c>
      <c r="D243" s="595">
        <v>0</v>
      </c>
      <c r="E243" s="591">
        <v>0</v>
      </c>
      <c r="F243" s="220">
        <f t="shared" si="24"/>
        <v>-1</v>
      </c>
      <c r="G243" s="214" t="str">
        <f t="shared" si="25"/>
        <v/>
      </c>
      <c r="H243" s="592" t="str">
        <f t="shared" si="22"/>
        <v>是</v>
      </c>
      <c r="I243" s="581" t="str">
        <f t="shared" si="23"/>
        <v>项</v>
      </c>
    </row>
    <row r="244" ht="36" hidden="1" customHeight="1" spans="1:9">
      <c r="A244" s="593">
        <v>2340102</v>
      </c>
      <c r="B244" s="602" t="s">
        <v>1414</v>
      </c>
      <c r="C244" s="595">
        <v>0</v>
      </c>
      <c r="D244" s="595">
        <v>0</v>
      </c>
      <c r="E244" s="591">
        <v>0</v>
      </c>
      <c r="F244" s="220" t="str">
        <f t="shared" ref="F244:G251" si="26">IF(C244&lt;&gt;0,E244/C244-1,"")</f>
        <v/>
      </c>
      <c r="G244" s="597"/>
      <c r="H244" s="592" t="str">
        <f t="shared" si="22"/>
        <v>否</v>
      </c>
      <c r="I244" s="581" t="str">
        <f t="shared" si="23"/>
        <v>项</v>
      </c>
    </row>
    <row r="245" ht="36" hidden="1" customHeight="1" spans="1:9">
      <c r="A245" s="593">
        <v>2340103</v>
      </c>
      <c r="B245" s="602" t="s">
        <v>1415</v>
      </c>
      <c r="C245" s="595">
        <v>0</v>
      </c>
      <c r="D245" s="595">
        <v>0</v>
      </c>
      <c r="E245" s="591">
        <v>0</v>
      </c>
      <c r="F245" s="220" t="str">
        <f t="shared" si="26"/>
        <v/>
      </c>
      <c r="G245" s="597"/>
      <c r="H245" s="592" t="str">
        <f t="shared" si="22"/>
        <v>否</v>
      </c>
      <c r="I245" s="581" t="str">
        <f t="shared" si="23"/>
        <v>项</v>
      </c>
    </row>
    <row r="246" ht="36" hidden="1" customHeight="1" spans="1:9">
      <c r="A246" s="593">
        <v>2340104</v>
      </c>
      <c r="B246" s="602" t="s">
        <v>1416</v>
      </c>
      <c r="C246" s="595">
        <v>0</v>
      </c>
      <c r="D246" s="595">
        <v>0</v>
      </c>
      <c r="E246" s="591">
        <v>0</v>
      </c>
      <c r="F246" s="220" t="str">
        <f t="shared" si="26"/>
        <v/>
      </c>
      <c r="G246" s="597"/>
      <c r="H246" s="592" t="str">
        <f t="shared" si="22"/>
        <v>否</v>
      </c>
      <c r="I246" s="581" t="str">
        <f t="shared" si="23"/>
        <v>项</v>
      </c>
    </row>
    <row r="247" ht="36" hidden="1" customHeight="1" spans="1:9">
      <c r="A247" s="593">
        <v>2340105</v>
      </c>
      <c r="B247" s="602" t="s">
        <v>1417</v>
      </c>
      <c r="C247" s="595">
        <v>0</v>
      </c>
      <c r="D247" s="595">
        <v>0</v>
      </c>
      <c r="E247" s="591">
        <v>0</v>
      </c>
      <c r="F247" s="220" t="str">
        <f t="shared" si="26"/>
        <v/>
      </c>
      <c r="G247" s="597"/>
      <c r="H247" s="592" t="str">
        <f t="shared" si="22"/>
        <v>否</v>
      </c>
      <c r="I247" s="581" t="str">
        <f t="shared" si="23"/>
        <v>项</v>
      </c>
    </row>
    <row r="248" ht="36" hidden="1" customHeight="1" spans="1:9">
      <c r="A248" s="593">
        <v>2340106</v>
      </c>
      <c r="B248" s="602" t="s">
        <v>1418</v>
      </c>
      <c r="C248" s="595">
        <v>0</v>
      </c>
      <c r="D248" s="595">
        <v>0</v>
      </c>
      <c r="E248" s="591">
        <v>0</v>
      </c>
      <c r="F248" s="220" t="str">
        <f t="shared" si="26"/>
        <v/>
      </c>
      <c r="G248" s="597"/>
      <c r="H248" s="592" t="str">
        <f t="shared" si="22"/>
        <v>否</v>
      </c>
      <c r="I248" s="581" t="str">
        <f t="shared" si="23"/>
        <v>项</v>
      </c>
    </row>
    <row r="249" ht="36" hidden="1" customHeight="1" spans="1:9">
      <c r="A249" s="593">
        <v>2340107</v>
      </c>
      <c r="B249" s="602" t="s">
        <v>1419</v>
      </c>
      <c r="C249" s="595">
        <v>0</v>
      </c>
      <c r="D249" s="595">
        <v>0</v>
      </c>
      <c r="E249" s="591">
        <v>0</v>
      </c>
      <c r="F249" s="220" t="str">
        <f t="shared" si="26"/>
        <v/>
      </c>
      <c r="G249" s="597"/>
      <c r="H249" s="592" t="str">
        <f t="shared" si="22"/>
        <v>否</v>
      </c>
      <c r="I249" s="581" t="str">
        <f t="shared" si="23"/>
        <v>项</v>
      </c>
    </row>
    <row r="250" ht="36" hidden="1" customHeight="1" spans="1:9">
      <c r="A250" s="593">
        <v>2340108</v>
      </c>
      <c r="B250" s="602" t="s">
        <v>1420</v>
      </c>
      <c r="C250" s="595">
        <v>0</v>
      </c>
      <c r="D250" s="595">
        <v>0</v>
      </c>
      <c r="E250" s="591">
        <v>0</v>
      </c>
      <c r="F250" s="220" t="str">
        <f t="shared" si="26"/>
        <v/>
      </c>
      <c r="G250" s="597"/>
      <c r="H250" s="592" t="str">
        <f t="shared" si="22"/>
        <v>否</v>
      </c>
      <c r="I250" s="581" t="str">
        <f t="shared" si="23"/>
        <v>项</v>
      </c>
    </row>
    <row r="251" ht="36" customHeight="1" spans="1:9">
      <c r="A251" s="593">
        <v>2340109</v>
      </c>
      <c r="B251" s="602" t="s">
        <v>1421</v>
      </c>
      <c r="C251" s="595">
        <v>6000</v>
      </c>
      <c r="D251" s="595">
        <v>0</v>
      </c>
      <c r="E251" s="591">
        <v>0</v>
      </c>
      <c r="F251" s="220">
        <f t="shared" si="26"/>
        <v>-1</v>
      </c>
      <c r="G251" s="220" t="str">
        <f t="shared" si="26"/>
        <v/>
      </c>
      <c r="H251" s="592" t="str">
        <f t="shared" si="22"/>
        <v>是</v>
      </c>
      <c r="I251" s="581" t="str">
        <f t="shared" si="23"/>
        <v>项</v>
      </c>
    </row>
    <row r="252" ht="36" hidden="1" customHeight="1" spans="1:9">
      <c r="A252" s="593">
        <v>2340110</v>
      </c>
      <c r="B252" s="602" t="s">
        <v>1422</v>
      </c>
      <c r="C252" s="595">
        <v>0</v>
      </c>
      <c r="D252" s="595">
        <v>0</v>
      </c>
      <c r="E252" s="591">
        <v>0</v>
      </c>
      <c r="F252" s="597"/>
      <c r="G252" s="597"/>
      <c r="H252" s="592" t="str">
        <f t="shared" si="22"/>
        <v>否</v>
      </c>
      <c r="I252" s="581" t="str">
        <f t="shared" si="23"/>
        <v>项</v>
      </c>
    </row>
    <row r="253" ht="36" hidden="1" customHeight="1" spans="1:9">
      <c r="A253" s="593">
        <v>2340111</v>
      </c>
      <c r="B253" s="602" t="s">
        <v>1423</v>
      </c>
      <c r="C253" s="595">
        <v>0</v>
      </c>
      <c r="D253" s="595">
        <v>0</v>
      </c>
      <c r="E253" s="591">
        <v>0</v>
      </c>
      <c r="F253" s="597"/>
      <c r="G253" s="597"/>
      <c r="H253" s="592" t="str">
        <f t="shared" si="22"/>
        <v>否</v>
      </c>
      <c r="I253" s="581" t="str">
        <f t="shared" si="23"/>
        <v>项</v>
      </c>
    </row>
    <row r="254" ht="36" hidden="1" customHeight="1" spans="1:9">
      <c r="A254" s="593">
        <v>2340199</v>
      </c>
      <c r="B254" s="602" t="s">
        <v>1424</v>
      </c>
      <c r="C254" s="595">
        <v>0</v>
      </c>
      <c r="D254" s="595">
        <v>0</v>
      </c>
      <c r="E254" s="591">
        <v>0</v>
      </c>
      <c r="F254" s="597"/>
      <c r="G254" s="597"/>
      <c r="H254" s="592" t="str">
        <f t="shared" si="22"/>
        <v>否</v>
      </c>
      <c r="I254" s="581" t="str">
        <f t="shared" si="23"/>
        <v>项</v>
      </c>
    </row>
    <row r="255" ht="36" customHeight="1" spans="1:9">
      <c r="A255" s="593">
        <v>23402</v>
      </c>
      <c r="B255" s="602" t="s">
        <v>1425</v>
      </c>
      <c r="C255" s="595">
        <f>SUM(C256:C261)</f>
        <v>198</v>
      </c>
      <c r="D255" s="595">
        <f>SUM(D256:D261)</f>
        <v>200</v>
      </c>
      <c r="E255" s="591"/>
      <c r="F255" s="220">
        <f>IF(C255&lt;&gt;0,E255/C255-1,"")</f>
        <v>-1</v>
      </c>
      <c r="G255" s="220">
        <f>IF(D255&lt;&gt;0,E255/D255,"")</f>
        <v>0</v>
      </c>
      <c r="H255" s="592" t="str">
        <f t="shared" si="22"/>
        <v>是</v>
      </c>
      <c r="I255" s="581" t="str">
        <f t="shared" si="23"/>
        <v>款</v>
      </c>
    </row>
    <row r="256" ht="36" hidden="1" customHeight="1" spans="1:9">
      <c r="A256" s="593">
        <v>2340201</v>
      </c>
      <c r="B256" s="602" t="s">
        <v>1426</v>
      </c>
      <c r="C256" s="595">
        <v>0</v>
      </c>
      <c r="D256" s="595">
        <v>0</v>
      </c>
      <c r="E256" s="591">
        <v>0</v>
      </c>
      <c r="F256" s="597"/>
      <c r="G256" s="597"/>
      <c r="H256" s="592" t="str">
        <f t="shared" si="22"/>
        <v>否</v>
      </c>
      <c r="I256" s="581" t="str">
        <f t="shared" si="23"/>
        <v>项</v>
      </c>
    </row>
    <row r="257" ht="36" hidden="1" customHeight="1" spans="1:9">
      <c r="A257" s="593">
        <v>2340202</v>
      </c>
      <c r="B257" s="602" t="s">
        <v>1427</v>
      </c>
      <c r="C257" s="595">
        <v>0</v>
      </c>
      <c r="D257" s="595">
        <v>0</v>
      </c>
      <c r="E257" s="591">
        <v>0</v>
      </c>
      <c r="F257" s="597"/>
      <c r="G257" s="597"/>
      <c r="H257" s="592" t="str">
        <f t="shared" si="22"/>
        <v>否</v>
      </c>
      <c r="I257" s="581" t="str">
        <f t="shared" si="23"/>
        <v>项</v>
      </c>
    </row>
    <row r="258" ht="36" hidden="1" customHeight="1" spans="1:9">
      <c r="A258" s="593">
        <v>2340203</v>
      </c>
      <c r="B258" s="602" t="s">
        <v>1428</v>
      </c>
      <c r="C258" s="595">
        <v>0</v>
      </c>
      <c r="D258" s="595">
        <v>0</v>
      </c>
      <c r="E258" s="591">
        <v>0</v>
      </c>
      <c r="F258" s="597"/>
      <c r="G258" s="597"/>
      <c r="H258" s="592" t="str">
        <f t="shared" si="22"/>
        <v>否</v>
      </c>
      <c r="I258" s="581" t="str">
        <f t="shared" si="23"/>
        <v>项</v>
      </c>
    </row>
    <row r="259" ht="36" hidden="1" customHeight="1" spans="1:9">
      <c r="A259" s="593">
        <v>2340204</v>
      </c>
      <c r="B259" s="602" t="s">
        <v>1429</v>
      </c>
      <c r="C259" s="595">
        <v>0</v>
      </c>
      <c r="D259" s="595">
        <v>0</v>
      </c>
      <c r="E259" s="591">
        <v>0</v>
      </c>
      <c r="F259" s="597"/>
      <c r="G259" s="597"/>
      <c r="H259" s="592" t="str">
        <f t="shared" si="22"/>
        <v>否</v>
      </c>
      <c r="I259" s="581" t="str">
        <f t="shared" si="23"/>
        <v>项</v>
      </c>
    </row>
    <row r="260" ht="36" customHeight="1" spans="1:9">
      <c r="A260" s="593">
        <v>2340205</v>
      </c>
      <c r="B260" s="602" t="s">
        <v>1430</v>
      </c>
      <c r="C260" s="595">
        <v>125</v>
      </c>
      <c r="D260" s="595">
        <v>125</v>
      </c>
      <c r="E260" s="591">
        <v>0</v>
      </c>
      <c r="F260" s="220">
        <f>IF(C260&lt;&gt;0,E260/C260-1,"")</f>
        <v>-1</v>
      </c>
      <c r="G260" s="220">
        <f>IF(D260&lt;&gt;0,E260/D260,"")</f>
        <v>0</v>
      </c>
      <c r="H260" s="592" t="str">
        <f t="shared" si="22"/>
        <v>是</v>
      </c>
      <c r="I260" s="581" t="str">
        <f t="shared" si="23"/>
        <v>项</v>
      </c>
    </row>
    <row r="261" ht="36" customHeight="1" spans="1:9">
      <c r="A261" s="593">
        <v>2340299</v>
      </c>
      <c r="B261" s="602" t="s">
        <v>1431</v>
      </c>
      <c r="C261" s="595">
        <v>73</v>
      </c>
      <c r="D261" s="595">
        <v>75</v>
      </c>
      <c r="E261" s="591">
        <v>0</v>
      </c>
      <c r="F261" s="220">
        <f>IF(C261&lt;&gt;0,E261/C261-1,"")</f>
        <v>-1</v>
      </c>
      <c r="G261" s="220">
        <f>IF(D261&lt;&gt;0,E261/D261,"")</f>
        <v>0</v>
      </c>
      <c r="H261" s="592" t="str">
        <f t="shared" si="22"/>
        <v>是</v>
      </c>
      <c r="I261" s="581" t="str">
        <f t="shared" si="23"/>
        <v>项</v>
      </c>
    </row>
    <row r="262" ht="36" customHeight="1" spans="1:9">
      <c r="A262" s="236"/>
      <c r="B262" s="602"/>
      <c r="C262" s="591"/>
      <c r="D262" s="591"/>
      <c r="E262" s="591"/>
      <c r="F262" s="214" t="str">
        <f t="shared" ref="F262:F280" si="27">IF(C262&lt;&gt;0,E262/C262-1,"")</f>
        <v/>
      </c>
      <c r="G262" s="214" t="str">
        <f t="shared" ref="G262:G280" si="28">IF(D262&lt;&gt;0,E262/D262,"")</f>
        <v/>
      </c>
      <c r="H262" s="592" t="str">
        <f t="shared" ref="H262:H280" si="29">IF(LEN(A262)=3,"是",IF(B262&lt;&gt;"",IF(SUM(C262:E262)&lt;&gt;0,"是","否"),"是"))</f>
        <v>是</v>
      </c>
      <c r="I262" s="581"/>
    </row>
    <row r="263" ht="36" customHeight="1" spans="1:9">
      <c r="A263" s="236"/>
      <c r="B263" s="604" t="s">
        <v>1432</v>
      </c>
      <c r="C263" s="591">
        <f>SUM(C5,C21,C33,C44,C99,C123,C175,C179,C205,C223,C241)</f>
        <v>31138</v>
      </c>
      <c r="D263" s="591">
        <f>SUM(D5,D21,D33,D44,D99,D123,D175,D179,D205,D223,D241)</f>
        <v>15000</v>
      </c>
      <c r="E263" s="591">
        <f>SUM(E5,E21,E33,E44,E99,E123,E175,E179,E205,E223,E241)</f>
        <v>44759</v>
      </c>
      <c r="F263" s="214">
        <f t="shared" si="27"/>
        <v>0.437</v>
      </c>
      <c r="G263" s="214">
        <f t="shared" si="28"/>
        <v>2.984</v>
      </c>
      <c r="H263" s="592" t="str">
        <f t="shared" si="29"/>
        <v>是</v>
      </c>
      <c r="I263" s="581"/>
    </row>
    <row r="264" ht="36" customHeight="1" spans="1:9">
      <c r="A264" s="605" t="s">
        <v>1433</v>
      </c>
      <c r="B264" s="235" t="s">
        <v>127</v>
      </c>
      <c r="C264" s="591">
        <f>SUM(C265,C276,C277,C278)</f>
        <v>5022</v>
      </c>
      <c r="D264" s="591">
        <f>SUM(D265,D276,D277,D278)</f>
        <v>4422</v>
      </c>
      <c r="E264" s="591">
        <f>SUM(E265,E276,E277,E278)</f>
        <v>13622</v>
      </c>
      <c r="F264" s="214">
        <f t="shared" si="27"/>
        <v>1.712</v>
      </c>
      <c r="G264" s="214">
        <f t="shared" si="28"/>
        <v>3.081</v>
      </c>
      <c r="H264" s="592" t="str">
        <f t="shared" si="29"/>
        <v>是</v>
      </c>
      <c r="I264" s="581"/>
    </row>
    <row r="265" ht="36" hidden="1" customHeight="1" spans="1:9">
      <c r="A265" s="605" t="s">
        <v>1434</v>
      </c>
      <c r="B265" s="235" t="s">
        <v>1435</v>
      </c>
      <c r="C265" s="591"/>
      <c r="D265" s="591"/>
      <c r="E265" s="591"/>
      <c r="F265" s="214" t="str">
        <f t="shared" si="27"/>
        <v/>
      </c>
      <c r="G265" s="214" t="str">
        <f t="shared" si="28"/>
        <v/>
      </c>
      <c r="H265" s="592" t="str">
        <f t="shared" si="29"/>
        <v>否</v>
      </c>
      <c r="I265" s="581"/>
    </row>
    <row r="266" ht="36" hidden="1" customHeight="1" spans="1:9">
      <c r="A266" s="236" t="s">
        <v>1436</v>
      </c>
      <c r="B266" s="238" t="s">
        <v>1437</v>
      </c>
      <c r="C266" s="591"/>
      <c r="D266" s="595"/>
      <c r="E266" s="591"/>
      <c r="F266" s="214" t="str">
        <f t="shared" si="27"/>
        <v/>
      </c>
      <c r="G266" s="214" t="str">
        <f t="shared" si="28"/>
        <v/>
      </c>
      <c r="H266" s="592" t="str">
        <f t="shared" si="29"/>
        <v>否</v>
      </c>
      <c r="I266" s="581"/>
    </row>
    <row r="267" ht="36" hidden="1" customHeight="1" spans="1:9">
      <c r="A267" s="236" t="s">
        <v>1438</v>
      </c>
      <c r="B267" s="238" t="s">
        <v>1439</v>
      </c>
      <c r="C267" s="591"/>
      <c r="D267" s="595"/>
      <c r="E267" s="591"/>
      <c r="F267" s="214" t="str">
        <f t="shared" si="27"/>
        <v/>
      </c>
      <c r="G267" s="214" t="str">
        <f t="shared" si="28"/>
        <v/>
      </c>
      <c r="H267" s="592" t="str">
        <f t="shared" si="29"/>
        <v>否</v>
      </c>
      <c r="I267" s="581"/>
    </row>
    <row r="268" ht="36" hidden="1" customHeight="1" spans="1:9">
      <c r="A268" s="236" t="s">
        <v>1440</v>
      </c>
      <c r="B268" s="238" t="s">
        <v>1441</v>
      </c>
      <c r="C268" s="591"/>
      <c r="D268" s="595"/>
      <c r="E268" s="591"/>
      <c r="F268" s="214" t="str">
        <f t="shared" si="27"/>
        <v/>
      </c>
      <c r="G268" s="214" t="str">
        <f t="shared" si="28"/>
        <v/>
      </c>
      <c r="H268" s="592" t="str">
        <f t="shared" si="29"/>
        <v>否</v>
      </c>
      <c r="I268" s="581"/>
    </row>
    <row r="269" ht="36" hidden="1" customHeight="1" spans="1:9">
      <c r="A269" s="236" t="s">
        <v>1442</v>
      </c>
      <c r="B269" s="238" t="s">
        <v>1443</v>
      </c>
      <c r="C269" s="591"/>
      <c r="D269" s="595"/>
      <c r="E269" s="591"/>
      <c r="F269" s="214" t="str">
        <f t="shared" si="27"/>
        <v/>
      </c>
      <c r="G269" s="214" t="str">
        <f t="shared" si="28"/>
        <v/>
      </c>
      <c r="H269" s="592" t="str">
        <f t="shared" si="29"/>
        <v>否</v>
      </c>
      <c r="I269" s="581"/>
    </row>
    <row r="270" ht="36" hidden="1" customHeight="1" spans="1:9">
      <c r="A270" s="236" t="s">
        <v>1444</v>
      </c>
      <c r="B270" s="238" t="s">
        <v>1445</v>
      </c>
      <c r="C270" s="591"/>
      <c r="D270" s="595"/>
      <c r="E270" s="591"/>
      <c r="F270" s="214" t="str">
        <f t="shared" si="27"/>
        <v/>
      </c>
      <c r="G270" s="214" t="str">
        <f t="shared" si="28"/>
        <v/>
      </c>
      <c r="H270" s="592" t="str">
        <f t="shared" si="29"/>
        <v>否</v>
      </c>
      <c r="I270" s="581"/>
    </row>
    <row r="271" ht="36" hidden="1" customHeight="1" spans="1:9">
      <c r="A271" s="236" t="s">
        <v>1446</v>
      </c>
      <c r="B271" s="238" t="s">
        <v>1447</v>
      </c>
      <c r="C271" s="591"/>
      <c r="D271" s="595"/>
      <c r="E271" s="591"/>
      <c r="F271" s="214" t="str">
        <f t="shared" si="27"/>
        <v/>
      </c>
      <c r="G271" s="214" t="str">
        <f t="shared" si="28"/>
        <v/>
      </c>
      <c r="H271" s="592" t="str">
        <f t="shared" si="29"/>
        <v>否</v>
      </c>
      <c r="I271" s="581"/>
    </row>
    <row r="272" ht="36" hidden="1" customHeight="1" spans="1:9">
      <c r="A272" s="236" t="s">
        <v>1448</v>
      </c>
      <c r="B272" s="238" t="s">
        <v>1449</v>
      </c>
      <c r="C272" s="591"/>
      <c r="D272" s="595"/>
      <c r="E272" s="591"/>
      <c r="F272" s="214" t="str">
        <f t="shared" si="27"/>
        <v/>
      </c>
      <c r="G272" s="214" t="str">
        <f t="shared" si="28"/>
        <v/>
      </c>
      <c r="H272" s="592" t="str">
        <f t="shared" si="29"/>
        <v>否</v>
      </c>
      <c r="I272" s="581"/>
    </row>
    <row r="273" ht="36" hidden="1" customHeight="1" spans="1:9">
      <c r="A273" s="236" t="s">
        <v>1450</v>
      </c>
      <c r="B273" s="238" t="s">
        <v>1451</v>
      </c>
      <c r="C273" s="591"/>
      <c r="D273" s="595"/>
      <c r="E273" s="591"/>
      <c r="F273" s="214" t="str">
        <f t="shared" si="27"/>
        <v/>
      </c>
      <c r="G273" s="214" t="str">
        <f t="shared" si="28"/>
        <v/>
      </c>
      <c r="H273" s="592" t="str">
        <f t="shared" si="29"/>
        <v>否</v>
      </c>
      <c r="I273" s="581"/>
    </row>
    <row r="274" ht="36" hidden="1" customHeight="1" spans="1:9">
      <c r="A274" s="236" t="s">
        <v>1452</v>
      </c>
      <c r="B274" s="238" t="s">
        <v>1453</v>
      </c>
      <c r="C274" s="591"/>
      <c r="D274" s="595"/>
      <c r="E274" s="591"/>
      <c r="F274" s="214" t="str">
        <f t="shared" si="27"/>
        <v/>
      </c>
      <c r="G274" s="214" t="str">
        <f t="shared" si="28"/>
        <v/>
      </c>
      <c r="H274" s="592" t="str">
        <f t="shared" si="29"/>
        <v>否</v>
      </c>
      <c r="I274" s="581"/>
    </row>
    <row r="275" ht="36" hidden="1" customHeight="1" spans="1:9">
      <c r="A275" s="236" t="s">
        <v>1454</v>
      </c>
      <c r="B275" s="238" t="s">
        <v>1455</v>
      </c>
      <c r="C275" s="591"/>
      <c r="D275" s="595"/>
      <c r="E275" s="591"/>
      <c r="F275" s="214" t="str">
        <f t="shared" si="27"/>
        <v/>
      </c>
      <c r="G275" s="214" t="str">
        <f t="shared" si="28"/>
        <v/>
      </c>
      <c r="H275" s="592" t="str">
        <f t="shared" si="29"/>
        <v>否</v>
      </c>
      <c r="I275" s="581"/>
    </row>
    <row r="276" ht="36" hidden="1" customHeight="1" spans="1:9">
      <c r="A276" s="236" t="s">
        <v>1456</v>
      </c>
      <c r="B276" s="238" t="s">
        <v>1457</v>
      </c>
      <c r="C276" s="591"/>
      <c r="D276" s="595"/>
      <c r="E276" s="591"/>
      <c r="F276" s="214" t="str">
        <f t="shared" si="27"/>
        <v/>
      </c>
      <c r="G276" s="214" t="str">
        <f t="shared" si="28"/>
        <v/>
      </c>
      <c r="H276" s="592" t="str">
        <f t="shared" si="29"/>
        <v>否</v>
      </c>
      <c r="I276" s="581"/>
    </row>
    <row r="277" ht="36" customHeight="1" spans="1:9">
      <c r="A277" s="236" t="s">
        <v>1458</v>
      </c>
      <c r="B277" s="238" t="s">
        <v>1459</v>
      </c>
      <c r="C277" s="595">
        <v>4600</v>
      </c>
      <c r="D277" s="595">
        <v>4200</v>
      </c>
      <c r="E277" s="595">
        <v>4200</v>
      </c>
      <c r="F277" s="220">
        <f t="shared" si="27"/>
        <v>-0.087</v>
      </c>
      <c r="G277" s="220">
        <f t="shared" si="28"/>
        <v>1</v>
      </c>
      <c r="H277" s="592" t="str">
        <f t="shared" si="29"/>
        <v>是</v>
      </c>
      <c r="I277" s="581"/>
    </row>
    <row r="278" ht="36" customHeight="1" spans="1:9">
      <c r="A278" s="236" t="s">
        <v>1460</v>
      </c>
      <c r="B278" s="238" t="s">
        <v>1461</v>
      </c>
      <c r="C278" s="595">
        <v>422</v>
      </c>
      <c r="D278" s="595">
        <v>222</v>
      </c>
      <c r="E278" s="595">
        <v>9422</v>
      </c>
      <c r="F278" s="220">
        <f t="shared" si="27"/>
        <v>21.327</v>
      </c>
      <c r="G278" s="220">
        <f t="shared" si="28"/>
        <v>42.441</v>
      </c>
      <c r="H278" s="592" t="str">
        <f t="shared" si="29"/>
        <v>是</v>
      </c>
      <c r="I278" s="581"/>
    </row>
    <row r="279" ht="36" customHeight="1" spans="1:9">
      <c r="A279" s="605" t="s">
        <v>1462</v>
      </c>
      <c r="B279" s="606" t="s">
        <v>1463</v>
      </c>
      <c r="C279" s="591"/>
      <c r="D279" s="591"/>
      <c r="E279" s="591"/>
      <c r="F279" s="214" t="str">
        <f t="shared" si="27"/>
        <v/>
      </c>
      <c r="G279" s="214" t="str">
        <f t="shared" si="28"/>
        <v/>
      </c>
      <c r="H279" s="592" t="str">
        <f t="shared" si="29"/>
        <v>是</v>
      </c>
      <c r="I279" s="581"/>
    </row>
    <row r="280" ht="36" customHeight="1" spans="1:9">
      <c r="A280" s="236"/>
      <c r="B280" s="604" t="s">
        <v>134</v>
      </c>
      <c r="C280" s="591">
        <f>SUM(C263,C264,C279)</f>
        <v>36160</v>
      </c>
      <c r="D280" s="591">
        <f>SUM(D263,D264,D279)</f>
        <v>19422</v>
      </c>
      <c r="E280" s="591">
        <f>SUM(E263,E264,E279)</f>
        <v>58381</v>
      </c>
      <c r="F280" s="214">
        <f t="shared" si="27"/>
        <v>0.615</v>
      </c>
      <c r="G280" s="214">
        <f t="shared" si="28"/>
        <v>3.006</v>
      </c>
      <c r="H280" s="592" t="str">
        <f t="shared" si="29"/>
        <v>是</v>
      </c>
      <c r="I280" s="581"/>
    </row>
  </sheetData>
  <sheetProtection algorithmName="SHA-512" hashValue="K/17uV73+5LvslbtOyp6YSH5dlmXPIQJ6XFBtsWz1f5zfR8WPM93FmIqLXTxIL48Z+lmavSAqtIhGev5S3PHgQ==" saltValue="8vQmVm72Fh/H3pQu05k1Yg==" spinCount="100000" sheet="1" objects="1" scenarios="1"/>
  <autoFilter ref="A4:I280">
    <filterColumn colId="7">
      <customFilters>
        <customFilter operator="equal" val="是"/>
      </customFilters>
    </filterColumn>
    <extLst/>
  </autoFilter>
  <mergeCells count="6">
    <mergeCell ref="B1:G1"/>
    <mergeCell ref="D3:E3"/>
    <mergeCell ref="F3:G3"/>
    <mergeCell ref="A3:A4"/>
    <mergeCell ref="B3:B4"/>
    <mergeCell ref="C3:C4"/>
  </mergeCells>
  <conditionalFormatting sqref="B279">
    <cfRule type="expression" dxfId="1" priority="4" stopIfTrue="1">
      <formula>"len($A:$A)=3"</formula>
    </cfRule>
  </conditionalFormatting>
  <printOptions horizontalCentered="1"/>
  <pageMargins left="0.47244094488189" right="0.393700787401575" top="0.748031496062992" bottom="0.748031496062992" header="0.31496062992126" footer="0.31496062992126"/>
  <pageSetup paperSize="9" scale="75" firstPageNumber="57" orientation="portrait" useFirstPageNumber="1"/>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44"/>
  <sheetViews>
    <sheetView showGridLines="0" showZeros="0" view="pageBreakPreview" zoomScale="60" zoomScaleNormal="100" workbookViewId="0">
      <pane ySplit="4" topLeftCell="A23" activePane="bottomLeft" state="frozen"/>
      <selection/>
      <selection pane="bottomLeft" activeCell="A8" sqref="A8:A19"/>
    </sheetView>
  </sheetViews>
  <sheetFormatPr defaultColWidth="9" defaultRowHeight="14.25" outlineLevelCol="6"/>
  <cols>
    <col min="1" max="1" width="43.75" style="123" customWidth="1"/>
    <col min="2" max="4" width="16.75" style="123" customWidth="1"/>
    <col min="5" max="6" width="15.625" style="123" customWidth="1"/>
    <col min="7" max="7" width="5.25" style="123" customWidth="1"/>
    <col min="8" max="16384" width="9" style="123"/>
  </cols>
  <sheetData>
    <row r="1" ht="45" customHeight="1" spans="1:6">
      <c r="A1" s="251" t="str">
        <f>YEAR(封面!$B$7)-1&amp;"年云县国有资本经营预算收入执行情况表"</f>
        <v>2021年云县国有资本经营预算收入执行情况表</v>
      </c>
      <c r="B1" s="251"/>
      <c r="C1" s="251"/>
      <c r="D1" s="251"/>
      <c r="E1" s="251"/>
      <c r="F1" s="251"/>
    </row>
    <row r="2" ht="20.1" customHeight="1" spans="1:6">
      <c r="A2" s="392" t="s">
        <v>1464</v>
      </c>
      <c r="B2" s="348"/>
      <c r="C2" s="253"/>
      <c r="D2" s="508"/>
      <c r="F2" s="349" t="s">
        <v>9</v>
      </c>
    </row>
    <row r="3" s="568" customFormat="1" ht="36" customHeight="1" spans="1:6">
      <c r="A3" s="381" t="s">
        <v>11</v>
      </c>
      <c r="B3" s="9" t="str">
        <f>YEAR(封面!$B$7)-2&amp;"年决算数"</f>
        <v>2020年决算数</v>
      </c>
      <c r="C3" s="9" t="str">
        <f>YEAR(封面!$B$7)-1&amp;"年"</f>
        <v>2021年</v>
      </c>
      <c r="D3" s="9"/>
      <c r="E3" s="381" t="s">
        <v>12</v>
      </c>
      <c r="F3" s="381"/>
    </row>
    <row r="4" s="568" customFormat="1" ht="36" customHeight="1" spans="1:7">
      <c r="A4" s="381"/>
      <c r="B4" s="9"/>
      <c r="C4" s="9" t="s">
        <v>14</v>
      </c>
      <c r="D4" s="9" t="s">
        <v>15</v>
      </c>
      <c r="E4" s="9" t="str">
        <f>"比"&amp;YEAR(封面!$B$7)-2&amp;"年决算数增长%"</f>
        <v>比2020年决算数增长%</v>
      </c>
      <c r="F4" s="9" t="str">
        <f>"完成"&amp;YEAR(封面!$B$7)-1&amp;"年预算数的%"</f>
        <v>完成2021年预算数的%</v>
      </c>
      <c r="G4" s="568" t="s">
        <v>13</v>
      </c>
    </row>
    <row r="5" ht="36" customHeight="1" spans="1:7">
      <c r="A5" s="131" t="s">
        <v>1465</v>
      </c>
      <c r="B5" s="569">
        <f>SUM(B6:B24)</f>
        <v>0</v>
      </c>
      <c r="C5" s="569">
        <f>SUM(C6:C24)</f>
        <v>0</v>
      </c>
      <c r="D5" s="570">
        <f>SUM(D6:D24)</f>
        <v>0</v>
      </c>
      <c r="E5" s="214" t="str">
        <f t="shared" ref="E5:E39" si="0">IF(B5&gt;0,D5/B5-1,IF(B5&lt;0,-(D5/B5-1),""))</f>
        <v/>
      </c>
      <c r="F5" s="517" t="str">
        <f t="shared" ref="F5:F43" si="1">IF(C5&lt;&gt;0,D5/C5,"")</f>
        <v/>
      </c>
      <c r="G5" s="571" t="str">
        <f>IF(A5&lt;&gt;"",IF(SUM(B5:D5)&lt;&gt;0,"是","否"),"是")</f>
        <v>否</v>
      </c>
    </row>
    <row r="6" ht="36" customHeight="1" spans="1:7">
      <c r="A6" s="139" t="s">
        <v>1466</v>
      </c>
      <c r="B6" s="572"/>
      <c r="C6" s="572"/>
      <c r="D6" s="573"/>
      <c r="E6" s="220" t="str">
        <f t="shared" si="0"/>
        <v/>
      </c>
      <c r="F6" s="534" t="str">
        <f t="shared" si="1"/>
        <v/>
      </c>
      <c r="G6" s="571" t="str">
        <f t="shared" ref="G6:G43" si="2">IF(A6&lt;&gt;"",IF(SUM(B6:D6)&lt;&gt;0,"是","否"),"是")</f>
        <v>否</v>
      </c>
    </row>
    <row r="7" ht="35.25" customHeight="1" spans="1:7">
      <c r="A7" s="139" t="s">
        <v>1467</v>
      </c>
      <c r="B7" s="572"/>
      <c r="C7" s="572"/>
      <c r="D7" s="573"/>
      <c r="E7" s="220" t="str">
        <f t="shared" si="0"/>
        <v/>
      </c>
      <c r="F7" s="534" t="str">
        <f t="shared" si="1"/>
        <v/>
      </c>
      <c r="G7" s="571" t="str">
        <f t="shared" si="2"/>
        <v>否</v>
      </c>
    </row>
    <row r="8" ht="36" hidden="1" customHeight="1" spans="1:7">
      <c r="A8" s="139" t="s">
        <v>1468</v>
      </c>
      <c r="B8" s="572"/>
      <c r="C8" s="572"/>
      <c r="D8" s="574"/>
      <c r="E8" s="220" t="str">
        <f t="shared" si="0"/>
        <v/>
      </c>
      <c r="F8" s="534" t="str">
        <f t="shared" si="1"/>
        <v/>
      </c>
      <c r="G8" s="571" t="str">
        <f t="shared" si="2"/>
        <v>否</v>
      </c>
    </row>
    <row r="9" ht="36" hidden="1" customHeight="1" spans="1:7">
      <c r="A9" s="139" t="s">
        <v>1469</v>
      </c>
      <c r="B9" s="572"/>
      <c r="C9" s="572"/>
      <c r="D9" s="573"/>
      <c r="E9" s="220" t="str">
        <f t="shared" si="0"/>
        <v/>
      </c>
      <c r="F9" s="534" t="str">
        <f t="shared" si="1"/>
        <v/>
      </c>
      <c r="G9" s="571" t="str">
        <f t="shared" si="2"/>
        <v>否</v>
      </c>
    </row>
    <row r="10" ht="36" hidden="1" customHeight="1" spans="1:7">
      <c r="A10" s="139" t="s">
        <v>1470</v>
      </c>
      <c r="B10" s="572"/>
      <c r="C10" s="572"/>
      <c r="D10" s="574"/>
      <c r="E10" s="220" t="str">
        <f t="shared" si="0"/>
        <v/>
      </c>
      <c r="F10" s="534" t="str">
        <f t="shared" si="1"/>
        <v/>
      </c>
      <c r="G10" s="571" t="str">
        <f t="shared" si="2"/>
        <v>否</v>
      </c>
    </row>
    <row r="11" ht="36" hidden="1" customHeight="1" spans="1:7">
      <c r="A11" s="139" t="s">
        <v>1471</v>
      </c>
      <c r="B11" s="572"/>
      <c r="C11" s="573"/>
      <c r="D11" s="573"/>
      <c r="E11" s="220" t="str">
        <f t="shared" si="0"/>
        <v/>
      </c>
      <c r="F11" s="534" t="str">
        <f t="shared" si="1"/>
        <v/>
      </c>
      <c r="G11" s="571" t="str">
        <f t="shared" si="2"/>
        <v>否</v>
      </c>
    </row>
    <row r="12" ht="36" hidden="1" customHeight="1" spans="1:7">
      <c r="A12" s="139" t="s">
        <v>1472</v>
      </c>
      <c r="B12" s="572"/>
      <c r="C12" s="572"/>
      <c r="D12" s="573"/>
      <c r="E12" s="220" t="str">
        <f t="shared" si="0"/>
        <v/>
      </c>
      <c r="F12" s="534" t="str">
        <f t="shared" si="1"/>
        <v/>
      </c>
      <c r="G12" s="571" t="str">
        <f t="shared" si="2"/>
        <v>否</v>
      </c>
    </row>
    <row r="13" ht="36" hidden="1" customHeight="1" spans="1:7">
      <c r="A13" s="139" t="s">
        <v>1473</v>
      </c>
      <c r="B13" s="572"/>
      <c r="C13" s="572"/>
      <c r="D13" s="573"/>
      <c r="E13" s="220" t="str">
        <f t="shared" si="0"/>
        <v/>
      </c>
      <c r="F13" s="534" t="str">
        <f t="shared" si="1"/>
        <v/>
      </c>
      <c r="G13" s="571" t="str">
        <f t="shared" si="2"/>
        <v>否</v>
      </c>
    </row>
    <row r="14" ht="36" hidden="1" customHeight="1" spans="1:7">
      <c r="A14" s="139" t="s">
        <v>1474</v>
      </c>
      <c r="B14" s="572"/>
      <c r="C14" s="573"/>
      <c r="D14" s="573"/>
      <c r="E14" s="220" t="str">
        <f t="shared" si="0"/>
        <v/>
      </c>
      <c r="F14" s="534" t="str">
        <f t="shared" si="1"/>
        <v/>
      </c>
      <c r="G14" s="571" t="str">
        <f t="shared" si="2"/>
        <v>否</v>
      </c>
    </row>
    <row r="15" ht="36" hidden="1" customHeight="1" spans="1:7">
      <c r="A15" s="139" t="s">
        <v>1475</v>
      </c>
      <c r="B15" s="572"/>
      <c r="C15" s="573"/>
      <c r="D15" s="575"/>
      <c r="E15" s="220" t="str">
        <f t="shared" si="0"/>
        <v/>
      </c>
      <c r="F15" s="534" t="str">
        <f t="shared" si="1"/>
        <v/>
      </c>
      <c r="G15" s="571" t="str">
        <f t="shared" si="2"/>
        <v>否</v>
      </c>
    </row>
    <row r="16" ht="36" hidden="1" customHeight="1" spans="1:7">
      <c r="A16" s="139" t="s">
        <v>1476</v>
      </c>
      <c r="B16" s="572"/>
      <c r="C16" s="573"/>
      <c r="D16" s="575"/>
      <c r="E16" s="220" t="str">
        <f t="shared" si="0"/>
        <v/>
      </c>
      <c r="F16" s="534" t="str">
        <f t="shared" si="1"/>
        <v/>
      </c>
      <c r="G16" s="571" t="str">
        <f t="shared" si="2"/>
        <v>否</v>
      </c>
    </row>
    <row r="17" ht="36" hidden="1" customHeight="1" spans="1:7">
      <c r="A17" s="139" t="s">
        <v>1477</v>
      </c>
      <c r="B17" s="572"/>
      <c r="C17" s="573"/>
      <c r="D17" s="575"/>
      <c r="E17" s="220" t="str">
        <f t="shared" si="0"/>
        <v/>
      </c>
      <c r="F17" s="534" t="str">
        <f t="shared" si="1"/>
        <v/>
      </c>
      <c r="G17" s="571" t="str">
        <f t="shared" si="2"/>
        <v>否</v>
      </c>
    </row>
    <row r="18" ht="36" hidden="1" customHeight="1" spans="1:7">
      <c r="A18" s="139" t="s">
        <v>1478</v>
      </c>
      <c r="B18" s="572"/>
      <c r="C18" s="573"/>
      <c r="D18" s="575"/>
      <c r="E18" s="220" t="str">
        <f t="shared" si="0"/>
        <v/>
      </c>
      <c r="F18" s="534" t="str">
        <f t="shared" si="1"/>
        <v/>
      </c>
      <c r="G18" s="571" t="str">
        <f t="shared" si="2"/>
        <v>否</v>
      </c>
    </row>
    <row r="19" ht="36" hidden="1" customHeight="1" spans="1:7">
      <c r="A19" s="139" t="s">
        <v>1479</v>
      </c>
      <c r="B19" s="572"/>
      <c r="C19" s="573"/>
      <c r="D19" s="573"/>
      <c r="E19" s="220" t="str">
        <f t="shared" si="0"/>
        <v/>
      </c>
      <c r="F19" s="534" t="str">
        <f t="shared" si="1"/>
        <v/>
      </c>
      <c r="G19" s="571" t="str">
        <f t="shared" si="2"/>
        <v>否</v>
      </c>
    </row>
    <row r="20" ht="36" customHeight="1" spans="1:7">
      <c r="A20" s="139" t="s">
        <v>1480</v>
      </c>
      <c r="B20" s="572"/>
      <c r="C20" s="573"/>
      <c r="D20" s="575"/>
      <c r="E20" s="220" t="str">
        <f t="shared" si="0"/>
        <v/>
      </c>
      <c r="F20" s="534" t="str">
        <f t="shared" si="1"/>
        <v/>
      </c>
      <c r="G20" s="571" t="str">
        <f t="shared" si="2"/>
        <v>否</v>
      </c>
    </row>
    <row r="21" ht="30.75" customHeight="1" spans="1:7">
      <c r="A21" s="139" t="s">
        <v>1481</v>
      </c>
      <c r="B21" s="572"/>
      <c r="C21" s="573"/>
      <c r="D21" s="575"/>
      <c r="E21" s="220" t="str">
        <f t="shared" si="0"/>
        <v/>
      </c>
      <c r="F21" s="534" t="str">
        <f t="shared" si="1"/>
        <v/>
      </c>
      <c r="G21" s="571" t="str">
        <f t="shared" si="2"/>
        <v>否</v>
      </c>
    </row>
    <row r="22" ht="36" hidden="1" customHeight="1" spans="1:7">
      <c r="A22" s="139" t="s">
        <v>1482</v>
      </c>
      <c r="B22" s="572"/>
      <c r="C22" s="572"/>
      <c r="D22" s="573"/>
      <c r="E22" s="220" t="str">
        <f t="shared" si="0"/>
        <v/>
      </c>
      <c r="F22" s="534" t="str">
        <f t="shared" si="1"/>
        <v/>
      </c>
      <c r="G22" s="571" t="str">
        <f t="shared" si="2"/>
        <v>否</v>
      </c>
    </row>
    <row r="23" ht="36" customHeight="1" spans="1:7">
      <c r="A23" s="139" t="s">
        <v>1483</v>
      </c>
      <c r="B23" s="572"/>
      <c r="C23" s="573"/>
      <c r="D23" s="575"/>
      <c r="E23" s="220" t="str">
        <f t="shared" si="0"/>
        <v/>
      </c>
      <c r="F23" s="534" t="str">
        <f t="shared" si="1"/>
        <v/>
      </c>
      <c r="G23" s="571" t="str">
        <f t="shared" si="2"/>
        <v>否</v>
      </c>
    </row>
    <row r="24" ht="36" customHeight="1" spans="1:7">
      <c r="A24" s="139" t="s">
        <v>1484</v>
      </c>
      <c r="B24" s="572"/>
      <c r="C24" s="572"/>
      <c r="D24" s="575"/>
      <c r="E24" s="220" t="str">
        <f t="shared" si="0"/>
        <v/>
      </c>
      <c r="F24" s="534" t="str">
        <f t="shared" si="1"/>
        <v/>
      </c>
      <c r="G24" s="571" t="str">
        <f t="shared" si="2"/>
        <v>否</v>
      </c>
    </row>
    <row r="25" ht="36" customHeight="1" spans="1:7">
      <c r="A25" s="131" t="s">
        <v>1485</v>
      </c>
      <c r="B25" s="569">
        <f>SUM(B26:B29)</f>
        <v>0</v>
      </c>
      <c r="C25" s="569">
        <f>SUM(C26:C29)</f>
        <v>0</v>
      </c>
      <c r="D25" s="569">
        <f>SUM(D26:D29)</f>
        <v>0</v>
      </c>
      <c r="E25" s="214" t="str">
        <f t="shared" si="0"/>
        <v/>
      </c>
      <c r="F25" s="517" t="str">
        <f t="shared" si="1"/>
        <v/>
      </c>
      <c r="G25" s="571" t="str">
        <f t="shared" si="2"/>
        <v>否</v>
      </c>
    </row>
    <row r="26" ht="36" customHeight="1" spans="1:7">
      <c r="A26" s="168" t="s">
        <v>1486</v>
      </c>
      <c r="B26" s="572"/>
      <c r="C26" s="572"/>
      <c r="D26" s="575"/>
      <c r="E26" s="220" t="str">
        <f t="shared" si="0"/>
        <v/>
      </c>
      <c r="F26" s="534" t="str">
        <f t="shared" si="1"/>
        <v/>
      </c>
      <c r="G26" s="571" t="str">
        <f t="shared" si="2"/>
        <v>否</v>
      </c>
    </row>
    <row r="27" ht="36" customHeight="1" spans="1:7">
      <c r="A27" s="168" t="s">
        <v>1487</v>
      </c>
      <c r="B27" s="572"/>
      <c r="C27" s="572"/>
      <c r="D27" s="575"/>
      <c r="E27" s="220" t="str">
        <f t="shared" si="0"/>
        <v/>
      </c>
      <c r="F27" s="534" t="str">
        <f t="shared" si="1"/>
        <v/>
      </c>
      <c r="G27" s="571" t="str">
        <f t="shared" si="2"/>
        <v>否</v>
      </c>
    </row>
    <row r="28" ht="36" customHeight="1" spans="1:7">
      <c r="A28" s="168" t="s">
        <v>1488</v>
      </c>
      <c r="B28" s="572"/>
      <c r="C28" s="572"/>
      <c r="D28" s="575"/>
      <c r="E28" s="220" t="str">
        <f t="shared" si="0"/>
        <v/>
      </c>
      <c r="F28" s="534" t="str">
        <f t="shared" si="1"/>
        <v/>
      </c>
      <c r="G28" s="571" t="str">
        <f t="shared" si="2"/>
        <v>否</v>
      </c>
    </row>
    <row r="29" ht="36" customHeight="1" spans="1:7">
      <c r="A29" s="168" t="s">
        <v>1489</v>
      </c>
      <c r="B29" s="572"/>
      <c r="C29" s="576"/>
      <c r="D29" s="575"/>
      <c r="E29" s="220" t="str">
        <f t="shared" si="0"/>
        <v/>
      </c>
      <c r="F29" s="534" t="str">
        <f t="shared" si="1"/>
        <v/>
      </c>
      <c r="G29" s="571" t="str">
        <f t="shared" si="2"/>
        <v>否</v>
      </c>
    </row>
    <row r="30" ht="36" customHeight="1" spans="1:7">
      <c r="A30" s="131" t="s">
        <v>1490</v>
      </c>
      <c r="B30" s="569">
        <f>SUM(B31:B33)</f>
        <v>0</v>
      </c>
      <c r="C30" s="569">
        <f>SUM(C31:C33)</f>
        <v>0</v>
      </c>
      <c r="D30" s="569">
        <f>SUM(D31:D33)</f>
        <v>0</v>
      </c>
      <c r="E30" s="214" t="str">
        <f t="shared" si="0"/>
        <v/>
      </c>
      <c r="F30" s="517" t="str">
        <f t="shared" si="1"/>
        <v/>
      </c>
      <c r="G30" s="571" t="str">
        <f t="shared" si="2"/>
        <v>否</v>
      </c>
    </row>
    <row r="31" ht="36" customHeight="1" spans="1:7">
      <c r="A31" s="168" t="s">
        <v>1491</v>
      </c>
      <c r="B31" s="572"/>
      <c r="C31" s="576"/>
      <c r="D31" s="573"/>
      <c r="E31" s="220" t="str">
        <f t="shared" si="0"/>
        <v/>
      </c>
      <c r="F31" s="534" t="str">
        <f t="shared" si="1"/>
        <v/>
      </c>
      <c r="G31" s="571" t="str">
        <f t="shared" si="2"/>
        <v>否</v>
      </c>
    </row>
    <row r="32" ht="36" customHeight="1" spans="1:7">
      <c r="A32" s="168" t="s">
        <v>1492</v>
      </c>
      <c r="B32" s="572"/>
      <c r="C32" s="576"/>
      <c r="D32" s="573"/>
      <c r="E32" s="220" t="str">
        <f t="shared" si="0"/>
        <v/>
      </c>
      <c r="F32" s="534" t="str">
        <f t="shared" si="1"/>
        <v/>
      </c>
      <c r="G32" s="571" t="str">
        <f t="shared" si="2"/>
        <v>否</v>
      </c>
    </row>
    <row r="33" ht="36" customHeight="1" spans="1:7">
      <c r="A33" s="168" t="s">
        <v>1493</v>
      </c>
      <c r="B33" s="572"/>
      <c r="C33" s="560"/>
      <c r="D33" s="573"/>
      <c r="E33" s="220" t="str">
        <f t="shared" si="0"/>
        <v/>
      </c>
      <c r="F33" s="534" t="str">
        <f t="shared" si="1"/>
        <v/>
      </c>
      <c r="G33" s="571" t="str">
        <f t="shared" si="2"/>
        <v>否</v>
      </c>
    </row>
    <row r="34" ht="0.75" customHeight="1" spans="1:7">
      <c r="A34" s="131" t="s">
        <v>1494</v>
      </c>
      <c r="B34" s="569">
        <f>SUM(B35:B37)</f>
        <v>0</v>
      </c>
      <c r="C34" s="569">
        <f>SUM(C35:C37)</f>
        <v>0</v>
      </c>
      <c r="D34" s="569">
        <f>SUM(D35:D37)</f>
        <v>0</v>
      </c>
      <c r="E34" s="214" t="str">
        <f t="shared" si="0"/>
        <v/>
      </c>
      <c r="F34" s="517" t="str">
        <f t="shared" si="1"/>
        <v/>
      </c>
      <c r="G34" s="571" t="str">
        <f t="shared" si="2"/>
        <v>否</v>
      </c>
    </row>
    <row r="35" ht="36" hidden="1" customHeight="1" spans="1:7">
      <c r="A35" s="168" t="s">
        <v>1495</v>
      </c>
      <c r="B35" s="572"/>
      <c r="C35" s="572"/>
      <c r="D35" s="573"/>
      <c r="E35" s="220" t="str">
        <f t="shared" si="0"/>
        <v/>
      </c>
      <c r="F35" s="534" t="str">
        <f t="shared" si="1"/>
        <v/>
      </c>
      <c r="G35" s="571" t="str">
        <f t="shared" si="2"/>
        <v>否</v>
      </c>
    </row>
    <row r="36" ht="36" hidden="1" customHeight="1" spans="1:7">
      <c r="A36" s="168" t="s">
        <v>1496</v>
      </c>
      <c r="B36" s="572"/>
      <c r="C36" s="572"/>
      <c r="D36" s="575"/>
      <c r="E36" s="220" t="str">
        <f t="shared" si="0"/>
        <v/>
      </c>
      <c r="F36" s="534" t="str">
        <f t="shared" si="1"/>
        <v/>
      </c>
      <c r="G36" s="571" t="str">
        <f t="shared" si="2"/>
        <v>否</v>
      </c>
    </row>
    <row r="37" ht="15" hidden="1" customHeight="1" spans="1:7">
      <c r="A37" s="168" t="s">
        <v>1497</v>
      </c>
      <c r="B37" s="572"/>
      <c r="C37" s="572"/>
      <c r="D37" s="575"/>
      <c r="E37" s="220" t="str">
        <f t="shared" si="0"/>
        <v/>
      </c>
      <c r="F37" s="534" t="str">
        <f t="shared" si="1"/>
        <v/>
      </c>
      <c r="G37" s="571" t="str">
        <f t="shared" si="2"/>
        <v>否</v>
      </c>
    </row>
    <row r="38" ht="36" customHeight="1" spans="1:7">
      <c r="A38" s="131" t="s">
        <v>1498</v>
      </c>
      <c r="B38" s="569"/>
      <c r="C38" s="569"/>
      <c r="D38" s="570"/>
      <c r="E38" s="214" t="str">
        <f t="shared" si="0"/>
        <v/>
      </c>
      <c r="F38" s="517" t="str">
        <f t="shared" si="1"/>
        <v/>
      </c>
      <c r="G38" s="571" t="str">
        <f t="shared" si="2"/>
        <v>否</v>
      </c>
    </row>
    <row r="39" ht="36" customHeight="1" spans="1:7">
      <c r="A39" s="577" t="s">
        <v>1499</v>
      </c>
      <c r="B39" s="569">
        <f>B5+B25+B30+B34+B38</f>
        <v>0</v>
      </c>
      <c r="C39" s="569">
        <f>C5+C25+C30+C34+C38</f>
        <v>0</v>
      </c>
      <c r="D39" s="569">
        <f>D5+D25+D30+D34+D38</f>
        <v>0</v>
      </c>
      <c r="E39" s="214" t="str">
        <f t="shared" si="0"/>
        <v/>
      </c>
      <c r="F39" s="517" t="str">
        <f t="shared" si="1"/>
        <v/>
      </c>
      <c r="G39" s="571" t="str">
        <f t="shared" si="2"/>
        <v>否</v>
      </c>
    </row>
    <row r="40" ht="36" customHeight="1" spans="1:7">
      <c r="A40" s="173" t="s">
        <v>68</v>
      </c>
      <c r="B40" s="569">
        <v>4</v>
      </c>
      <c r="C40" s="569"/>
      <c r="D40" s="569">
        <v>6</v>
      </c>
      <c r="E40" s="214">
        <f t="shared" ref="E40:E43" si="3">IF(B40&lt;&gt;0,D40/B40-1,"")</f>
        <v>0.5</v>
      </c>
      <c r="F40" s="517" t="str">
        <f t="shared" si="1"/>
        <v/>
      </c>
      <c r="G40" s="571" t="str">
        <f t="shared" si="2"/>
        <v>是</v>
      </c>
    </row>
    <row r="41" ht="36" customHeight="1" spans="1:7">
      <c r="A41" s="173" t="s">
        <v>1500</v>
      </c>
      <c r="B41" s="569"/>
      <c r="C41" s="569"/>
      <c r="D41" s="570"/>
      <c r="E41" s="214" t="str">
        <f t="shared" si="3"/>
        <v/>
      </c>
      <c r="F41" s="517" t="str">
        <f t="shared" si="1"/>
        <v/>
      </c>
      <c r="G41" s="571" t="str">
        <f t="shared" si="2"/>
        <v>否</v>
      </c>
    </row>
    <row r="42" ht="36" customHeight="1" spans="1:7">
      <c r="A42" s="173" t="s">
        <v>1501</v>
      </c>
      <c r="B42" s="569"/>
      <c r="C42" s="569"/>
      <c r="D42" s="569"/>
      <c r="E42" s="214" t="str">
        <f t="shared" si="3"/>
        <v/>
      </c>
      <c r="F42" s="517" t="str">
        <f t="shared" si="1"/>
        <v/>
      </c>
      <c r="G42" s="571" t="str">
        <f t="shared" si="2"/>
        <v>否</v>
      </c>
    </row>
    <row r="43" ht="36" customHeight="1" spans="1:7">
      <c r="A43" s="577" t="s">
        <v>76</v>
      </c>
      <c r="B43" s="73">
        <f>B40</f>
        <v>4</v>
      </c>
      <c r="C43" s="73">
        <f>C40</f>
        <v>0</v>
      </c>
      <c r="D43" s="73">
        <f>D40</f>
        <v>6</v>
      </c>
      <c r="E43" s="214">
        <f t="shared" si="3"/>
        <v>0.5</v>
      </c>
      <c r="F43" s="517" t="str">
        <f t="shared" si="1"/>
        <v/>
      </c>
      <c r="G43" s="571" t="str">
        <f t="shared" si="2"/>
        <v>是</v>
      </c>
    </row>
    <row r="44" ht="27.95" customHeight="1" spans="1:7">
      <c r="A44" s="578" t="s">
        <v>1502</v>
      </c>
      <c r="B44" s="578"/>
      <c r="C44" s="578"/>
      <c r="D44" s="578"/>
      <c r="E44" s="579"/>
      <c r="F44" s="580"/>
      <c r="G44" s="123" t="str">
        <f>IF(A43&lt;&gt;"",IF(SUM(B43:D43)&lt;&gt;0,"是","否"),"是")</f>
        <v>是</v>
      </c>
    </row>
  </sheetData>
  <sheetProtection algorithmName="SHA-512" hashValue="qpdML5GaTya69eiCzbc2AbIhoWjIHI+bWnFLpyXbK2DmrwtnFb2aCEtM3V9+Vnz4LK8O5MfzO7sQVzJdnkYAmg==" saltValue="zPgGih/uefaPD3ScmLb2yQ==" spinCount="100000" sheet="1" objects="1" scenarios="1"/>
  <autoFilter ref="A4:G45">
    <extLst/>
  </autoFilter>
  <mergeCells count="5">
    <mergeCell ref="A1:F1"/>
    <mergeCell ref="C3:D3"/>
    <mergeCell ref="E3:F3"/>
    <mergeCell ref="A3:A4"/>
    <mergeCell ref="B3:B4"/>
  </mergeCells>
  <conditionalFormatting sqref="F5:F39">
    <cfRule type="cellIs" dxfId="2" priority="2" stopIfTrue="1" operator="lessThanOrEqual">
      <formula>-1</formula>
    </cfRule>
  </conditionalFormatting>
  <conditionalFormatting sqref="F40:F44">
    <cfRule type="cellIs" dxfId="2" priority="1" stopIfTrue="1" operator="lessThanOrEqual">
      <formula>-1</formula>
    </cfRule>
  </conditionalFormatting>
  <conditionalFormatting sqref="G4:G43">
    <cfRule type="cellIs" dxfId="3" priority="3"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60" orientation="portrait" useFirstPageNumber="1"/>
  <headerFooter alignWithMargins="0">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sheetPr>
  <dimension ref="A1:G33"/>
  <sheetViews>
    <sheetView showGridLines="0" showZeros="0" view="pageBreakPreview" zoomScale="60" zoomScaleNormal="100" workbookViewId="0">
      <pane ySplit="4" topLeftCell="A5" activePane="bottomLeft" state="frozen"/>
      <selection/>
      <selection pane="bottomLeft" activeCell="E10" sqref="E10"/>
    </sheetView>
  </sheetViews>
  <sheetFormatPr defaultColWidth="9" defaultRowHeight="14.25" outlineLevelCol="6"/>
  <cols>
    <col min="1" max="1" width="43.75" style="122" customWidth="1"/>
    <col min="2" max="2" width="16.75" style="122" customWidth="1"/>
    <col min="3" max="4" width="16.75" style="123" customWidth="1"/>
    <col min="5" max="5" width="15.625" style="123" customWidth="1"/>
    <col min="6" max="6" width="15.625" style="122" customWidth="1"/>
    <col min="7" max="7" width="9.25" style="122" customWidth="1"/>
    <col min="8" max="16384" width="9" style="122"/>
  </cols>
  <sheetData>
    <row r="1" s="123" customFormat="1" ht="45" customHeight="1" spans="1:6">
      <c r="A1" s="504" t="str">
        <f>YEAR(封面!$B$7)-1&amp;"年云县国有资本经营预算支出执行情况表"</f>
        <v>2021年云县国有资本经营预算支出执行情况表</v>
      </c>
      <c r="B1" s="504"/>
      <c r="C1" s="504"/>
      <c r="D1" s="504"/>
      <c r="E1" s="504"/>
      <c r="F1" s="504"/>
    </row>
    <row r="2" s="123" customFormat="1" ht="20.1" customHeight="1" spans="1:6">
      <c r="A2" s="505" t="s">
        <v>1503</v>
      </c>
      <c r="B2" s="506"/>
      <c r="C2" s="507"/>
      <c r="D2" s="508"/>
      <c r="F2" s="509" t="s">
        <v>9</v>
      </c>
    </row>
    <row r="3" ht="36" customHeight="1" spans="1:7">
      <c r="A3" s="510" t="s">
        <v>11</v>
      </c>
      <c r="B3" s="511" t="str">
        <f>YEAR(封面!$B$7)-2&amp;"年决算数"</f>
        <v>2020年决算数</v>
      </c>
      <c r="C3" s="511" t="str">
        <f>YEAR(封面!$B$7)-1&amp;"年"</f>
        <v>2021年</v>
      </c>
      <c r="D3" s="511"/>
      <c r="E3" s="510" t="s">
        <v>12</v>
      </c>
      <c r="F3" s="510"/>
      <c r="G3" s="512" t="s">
        <v>13</v>
      </c>
    </row>
    <row r="4" ht="36" customHeight="1" spans="1:7">
      <c r="A4" s="510"/>
      <c r="B4" s="511"/>
      <c r="C4" s="511" t="s">
        <v>14</v>
      </c>
      <c r="D4" s="511" t="s">
        <v>15</v>
      </c>
      <c r="E4" s="511" t="str">
        <f>"比"&amp;YEAR(封面!$B$7)-2&amp;"年决算数增长%"</f>
        <v>比2020年决算数增长%</v>
      </c>
      <c r="F4" s="511" t="str">
        <f>"完成"&amp;YEAR(封面!$B$7)-1&amp;"年预算数的%"</f>
        <v>完成2021年预算数的%</v>
      </c>
      <c r="G4" s="512"/>
    </row>
    <row r="5" ht="36" customHeight="1" spans="1:7">
      <c r="A5" s="131" t="s">
        <v>1504</v>
      </c>
      <c r="B5" s="529">
        <f>SUM(B6:B11)</f>
        <v>4</v>
      </c>
      <c r="C5" s="529">
        <f>SUM(C6:C11)</f>
        <v>0</v>
      </c>
      <c r="D5" s="529">
        <f>SUM(D6:D11)</f>
        <v>6</v>
      </c>
      <c r="E5" s="559">
        <f>IF(B5&lt;&gt;0,D5/B5-1,"")</f>
        <v>0.5</v>
      </c>
      <c r="F5" s="517" t="str">
        <f>IF(C5&lt;&gt;0,D5/C5,"")</f>
        <v/>
      </c>
      <c r="G5" s="160" t="str">
        <f>IF(A5&lt;&gt;"",IF(SUM(B5:D5)&lt;&gt;0,"是","否"),"是")</f>
        <v>是</v>
      </c>
    </row>
    <row r="6" ht="32.25" customHeight="1" spans="1:7">
      <c r="A6" s="134" t="s">
        <v>1505</v>
      </c>
      <c r="B6" s="531"/>
      <c r="C6" s="560"/>
      <c r="D6" s="561"/>
      <c r="E6" s="559" t="str">
        <f t="shared" ref="E6:E29" si="0">IF(B6&lt;&gt;0,D6/B6-1,"")</f>
        <v/>
      </c>
      <c r="F6" s="517" t="str">
        <f t="shared" ref="F6:F23" si="1">IF(C6&lt;&gt;0,D6/C6,"")</f>
        <v/>
      </c>
      <c r="G6" s="160" t="str">
        <f t="shared" ref="G6:G29" si="2">IF(A6&lt;&gt;"",IF(SUM(B6:D6)&lt;&gt;0,"是","否"),"是")</f>
        <v>否</v>
      </c>
    </row>
    <row r="7" ht="36" customHeight="1" spans="1:7">
      <c r="A7" s="134" t="s">
        <v>1506</v>
      </c>
      <c r="B7" s="531"/>
      <c r="C7" s="560"/>
      <c r="D7" s="531"/>
      <c r="E7" s="559" t="str">
        <f t="shared" si="0"/>
        <v/>
      </c>
      <c r="F7" s="517" t="str">
        <f t="shared" si="1"/>
        <v/>
      </c>
      <c r="G7" s="160" t="str">
        <f t="shared" si="2"/>
        <v>否</v>
      </c>
    </row>
    <row r="8" ht="36" customHeight="1" spans="1:7">
      <c r="A8" s="134" t="s">
        <v>1507</v>
      </c>
      <c r="B8" s="531">
        <v>4</v>
      </c>
      <c r="C8" s="560"/>
      <c r="D8" s="562">
        <v>6</v>
      </c>
      <c r="E8" s="563">
        <f t="shared" si="0"/>
        <v>0.5</v>
      </c>
      <c r="F8" s="517" t="str">
        <f t="shared" si="1"/>
        <v/>
      </c>
      <c r="G8" s="160" t="str">
        <f t="shared" si="2"/>
        <v>是</v>
      </c>
    </row>
    <row r="9" ht="30.75" customHeight="1" spans="1:7">
      <c r="A9" s="134" t="s">
        <v>1508</v>
      </c>
      <c r="B9" s="531"/>
      <c r="C9" s="560"/>
      <c r="D9" s="531"/>
      <c r="E9" s="559" t="str">
        <f t="shared" si="0"/>
        <v/>
      </c>
      <c r="F9" s="517" t="str">
        <f t="shared" si="1"/>
        <v/>
      </c>
      <c r="G9" s="160" t="str">
        <f t="shared" si="2"/>
        <v>否</v>
      </c>
    </row>
    <row r="10" ht="31.5" customHeight="1" spans="1:7">
      <c r="A10" s="134" t="s">
        <v>1509</v>
      </c>
      <c r="B10" s="531"/>
      <c r="C10" s="531"/>
      <c r="D10" s="531"/>
      <c r="E10" s="559" t="str">
        <f t="shared" si="0"/>
        <v/>
      </c>
      <c r="F10" s="517" t="str">
        <f t="shared" si="1"/>
        <v/>
      </c>
      <c r="G10" s="160" t="str">
        <f t="shared" si="2"/>
        <v>否</v>
      </c>
    </row>
    <row r="11" ht="36" customHeight="1" spans="1:7">
      <c r="A11" s="134" t="s">
        <v>1510</v>
      </c>
      <c r="B11" s="531"/>
      <c r="C11" s="531"/>
      <c r="D11" s="531"/>
      <c r="E11" s="559" t="str">
        <f t="shared" si="0"/>
        <v/>
      </c>
      <c r="F11" s="517" t="str">
        <f t="shared" si="1"/>
        <v/>
      </c>
      <c r="G11" s="160" t="str">
        <f t="shared" si="2"/>
        <v>否</v>
      </c>
    </row>
    <row r="12" ht="36" customHeight="1" spans="1:7">
      <c r="A12" s="131" t="s">
        <v>1511</v>
      </c>
      <c r="B12" s="529">
        <f>SUM(B13:B17)</f>
        <v>0</v>
      </c>
      <c r="C12" s="529">
        <f>SUM(C13:C17)</f>
        <v>0</v>
      </c>
      <c r="D12" s="529">
        <f>SUM(D13:D17)</f>
        <v>0</v>
      </c>
      <c r="E12" s="559" t="str">
        <f t="shared" si="0"/>
        <v/>
      </c>
      <c r="F12" s="517" t="str">
        <f t="shared" si="1"/>
        <v/>
      </c>
      <c r="G12" s="160" t="str">
        <f t="shared" si="2"/>
        <v>否</v>
      </c>
    </row>
    <row r="13" ht="36" customHeight="1" spans="1:7">
      <c r="A13" s="134" t="s">
        <v>1512</v>
      </c>
      <c r="B13" s="531"/>
      <c r="C13" s="531"/>
      <c r="D13" s="561"/>
      <c r="E13" s="559" t="str">
        <f t="shared" si="0"/>
        <v/>
      </c>
      <c r="F13" s="517" t="str">
        <f t="shared" si="1"/>
        <v/>
      </c>
      <c r="G13" s="160" t="str">
        <f t="shared" si="2"/>
        <v>否</v>
      </c>
    </row>
    <row r="14" ht="31.5" customHeight="1" spans="1:7">
      <c r="A14" s="134" t="s">
        <v>1513</v>
      </c>
      <c r="B14" s="531"/>
      <c r="C14" s="531"/>
      <c r="D14" s="561"/>
      <c r="E14" s="559" t="str">
        <f t="shared" si="0"/>
        <v/>
      </c>
      <c r="F14" s="517" t="str">
        <f t="shared" si="1"/>
        <v/>
      </c>
      <c r="G14" s="160" t="str">
        <f t="shared" si="2"/>
        <v>否</v>
      </c>
    </row>
    <row r="15" ht="30" customHeight="1" spans="1:7">
      <c r="A15" s="564" t="s">
        <v>1514</v>
      </c>
      <c r="B15" s="531"/>
      <c r="C15" s="531"/>
      <c r="D15" s="561"/>
      <c r="E15" s="559" t="str">
        <f t="shared" si="0"/>
        <v/>
      </c>
      <c r="F15" s="517" t="str">
        <f t="shared" si="1"/>
        <v/>
      </c>
      <c r="G15" s="160" t="str">
        <f t="shared" si="2"/>
        <v>否</v>
      </c>
    </row>
    <row r="16" ht="32.25" customHeight="1" spans="1:7">
      <c r="A16" s="134" t="s">
        <v>1515</v>
      </c>
      <c r="B16" s="531"/>
      <c r="C16" s="531"/>
      <c r="D16" s="561"/>
      <c r="E16" s="559" t="str">
        <f t="shared" si="0"/>
        <v/>
      </c>
      <c r="F16" s="517" t="str">
        <f t="shared" si="1"/>
        <v/>
      </c>
      <c r="G16" s="160" t="str">
        <f t="shared" si="2"/>
        <v>否</v>
      </c>
    </row>
    <row r="17" ht="32.25" customHeight="1" spans="1:7">
      <c r="A17" s="134" t="s">
        <v>1516</v>
      </c>
      <c r="B17" s="531"/>
      <c r="C17" s="531"/>
      <c r="D17" s="561"/>
      <c r="E17" s="559" t="str">
        <f t="shared" si="0"/>
        <v/>
      </c>
      <c r="F17" s="517" t="str">
        <f t="shared" si="1"/>
        <v/>
      </c>
      <c r="G17" s="160" t="str">
        <f t="shared" si="2"/>
        <v>否</v>
      </c>
    </row>
    <row r="18" ht="33.75" customHeight="1" spans="1:7">
      <c r="A18" s="131" t="s">
        <v>1517</v>
      </c>
      <c r="B18" s="529">
        <f t="shared" ref="B18:B22" si="3">B19</f>
        <v>0</v>
      </c>
      <c r="C18" s="529">
        <f>C19</f>
        <v>0</v>
      </c>
      <c r="D18" s="529">
        <f t="shared" ref="D18:D22" si="4">D19</f>
        <v>0</v>
      </c>
      <c r="E18" s="559" t="str">
        <f t="shared" si="0"/>
        <v/>
      </c>
      <c r="F18" s="517" t="str">
        <f t="shared" si="1"/>
        <v/>
      </c>
      <c r="G18" s="160" t="str">
        <f t="shared" si="2"/>
        <v>否</v>
      </c>
    </row>
    <row r="19" ht="32.25" customHeight="1" spans="1:7">
      <c r="A19" s="134" t="s">
        <v>1518</v>
      </c>
      <c r="B19" s="531"/>
      <c r="C19" s="565"/>
      <c r="D19" s="561"/>
      <c r="E19" s="559" t="str">
        <f t="shared" si="0"/>
        <v/>
      </c>
      <c r="F19" s="517" t="str">
        <f t="shared" si="1"/>
        <v/>
      </c>
      <c r="G19" s="160" t="str">
        <f t="shared" si="2"/>
        <v>否</v>
      </c>
    </row>
    <row r="20" ht="35.25" customHeight="1" spans="1:7">
      <c r="A20" s="131" t="s">
        <v>1519</v>
      </c>
      <c r="B20" s="529">
        <f t="shared" si="3"/>
        <v>0</v>
      </c>
      <c r="C20" s="529"/>
      <c r="D20" s="529">
        <f t="shared" si="4"/>
        <v>0</v>
      </c>
      <c r="E20" s="559" t="str">
        <f t="shared" si="0"/>
        <v/>
      </c>
      <c r="F20" s="517" t="str">
        <f t="shared" si="1"/>
        <v/>
      </c>
      <c r="G20" s="160" t="str">
        <f t="shared" si="2"/>
        <v>否</v>
      </c>
    </row>
    <row r="21" ht="32.25" customHeight="1" spans="1:7">
      <c r="A21" s="139" t="s">
        <v>1520</v>
      </c>
      <c r="B21" s="531"/>
      <c r="C21" s="531"/>
      <c r="D21" s="531"/>
      <c r="E21" s="559" t="str">
        <f t="shared" si="0"/>
        <v/>
      </c>
      <c r="F21" s="517" t="str">
        <f t="shared" si="1"/>
        <v/>
      </c>
      <c r="G21" s="160" t="str">
        <f t="shared" si="2"/>
        <v>否</v>
      </c>
    </row>
    <row r="22" ht="27.75" customHeight="1" spans="1:7">
      <c r="A22" s="131" t="s">
        <v>1521</v>
      </c>
      <c r="B22" s="529">
        <f t="shared" si="3"/>
        <v>0</v>
      </c>
      <c r="C22" s="529">
        <f>C23</f>
        <v>0</v>
      </c>
      <c r="D22" s="529">
        <f t="shared" si="4"/>
        <v>0</v>
      </c>
      <c r="E22" s="559" t="str">
        <f t="shared" si="0"/>
        <v/>
      </c>
      <c r="F22" s="517" t="str">
        <f t="shared" si="1"/>
        <v/>
      </c>
      <c r="G22" s="160" t="str">
        <f t="shared" si="2"/>
        <v>否</v>
      </c>
    </row>
    <row r="23" ht="33" customHeight="1" spans="1:7">
      <c r="A23" s="134" t="s">
        <v>1522</v>
      </c>
      <c r="B23" s="531"/>
      <c r="C23" s="565"/>
      <c r="D23" s="531"/>
      <c r="E23" s="559" t="str">
        <f t="shared" si="0"/>
        <v/>
      </c>
      <c r="F23" s="517" t="str">
        <f t="shared" si="1"/>
        <v/>
      </c>
      <c r="G23" s="160" t="str">
        <f t="shared" si="2"/>
        <v>否</v>
      </c>
    </row>
    <row r="24" ht="36" customHeight="1" spans="1:7">
      <c r="A24" s="140" t="s">
        <v>1523</v>
      </c>
      <c r="B24" s="529">
        <f>B5</f>
        <v>4</v>
      </c>
      <c r="C24" s="529">
        <f>C5</f>
        <v>0</v>
      </c>
      <c r="D24" s="529">
        <f>D5</f>
        <v>6</v>
      </c>
      <c r="E24" s="559">
        <f t="shared" si="0"/>
        <v>0.5</v>
      </c>
      <c r="F24" s="559"/>
      <c r="G24" s="160" t="str">
        <f t="shared" si="2"/>
        <v>是</v>
      </c>
    </row>
    <row r="25" ht="36" customHeight="1" spans="1:7">
      <c r="A25" s="141" t="s">
        <v>127</v>
      </c>
      <c r="B25" s="529">
        <f>SUM(B26:B27)</f>
        <v>0</v>
      </c>
      <c r="C25" s="529">
        <f>SUM(C26:C27)</f>
        <v>0</v>
      </c>
      <c r="D25" s="529">
        <f>SUM(D26:D27)</f>
        <v>0</v>
      </c>
      <c r="E25" s="559" t="str">
        <f t="shared" si="0"/>
        <v/>
      </c>
      <c r="F25" s="517"/>
      <c r="G25" s="160" t="str">
        <f t="shared" si="2"/>
        <v>否</v>
      </c>
    </row>
    <row r="26" ht="36" customHeight="1" spans="1:7">
      <c r="A26" s="143" t="s">
        <v>1524</v>
      </c>
      <c r="B26" s="529"/>
      <c r="C26" s="529"/>
      <c r="D26" s="561"/>
      <c r="E26" s="559" t="str">
        <f t="shared" si="0"/>
        <v/>
      </c>
      <c r="F26" s="517"/>
      <c r="G26" s="160" t="str">
        <f t="shared" si="2"/>
        <v>否</v>
      </c>
    </row>
    <row r="27" ht="30" customHeight="1" spans="1:7">
      <c r="A27" s="143" t="s">
        <v>1525</v>
      </c>
      <c r="B27" s="566"/>
      <c r="C27" s="565"/>
      <c r="D27" s="567"/>
      <c r="E27" s="559" t="str">
        <f t="shared" si="0"/>
        <v/>
      </c>
      <c r="F27" s="517"/>
      <c r="G27" s="160" t="str">
        <f t="shared" si="2"/>
        <v>否</v>
      </c>
    </row>
    <row r="28" ht="33" customHeight="1" spans="1:7">
      <c r="A28" s="145" t="s">
        <v>1526</v>
      </c>
      <c r="B28" s="529"/>
      <c r="C28" s="529"/>
      <c r="D28" s="529"/>
      <c r="E28" s="559" t="str">
        <f t="shared" si="0"/>
        <v/>
      </c>
      <c r="F28" s="517"/>
      <c r="G28" s="160" t="str">
        <f t="shared" si="2"/>
        <v>否</v>
      </c>
    </row>
    <row r="29" ht="32.25" customHeight="1" spans="1:7">
      <c r="A29" s="140" t="s">
        <v>134</v>
      </c>
      <c r="B29" s="529">
        <f>B24</f>
        <v>4</v>
      </c>
      <c r="C29" s="529">
        <f>C24</f>
        <v>0</v>
      </c>
      <c r="D29" s="529">
        <f>D24</f>
        <v>6</v>
      </c>
      <c r="E29" s="559">
        <f t="shared" si="0"/>
        <v>0.5</v>
      </c>
      <c r="F29" s="517"/>
      <c r="G29" s="160" t="str">
        <f t="shared" si="2"/>
        <v>是</v>
      </c>
    </row>
    <row r="30" spans="3:4">
      <c r="C30" s="152"/>
      <c r="D30" s="152"/>
    </row>
    <row r="31" spans="3:4">
      <c r="C31" s="152"/>
      <c r="D31" s="152"/>
    </row>
    <row r="32" spans="3:4">
      <c r="C32" s="152"/>
      <c r="D32" s="152"/>
    </row>
    <row r="33" spans="3:4">
      <c r="C33" s="152"/>
      <c r="D33" s="152"/>
    </row>
  </sheetData>
  <sheetProtection algorithmName="SHA-512" hashValue="zLQwRQDxVeEbp87KYhrGBn1qcWIqgn9cASMkbgP2TQDtLDwTCo3q6fA6Ib9lQLMbr4kjAbM+QzOi9B33C66jag==" saltValue="1GKc6TndUlrRr7rxAkzvNw==" spinCount="100000" sheet="1" objects="1" scenarios="1"/>
  <autoFilter ref="A4:G29">
    <extLst/>
  </autoFilter>
  <mergeCells count="6">
    <mergeCell ref="A1:F1"/>
    <mergeCell ref="C3:D3"/>
    <mergeCell ref="E3:F3"/>
    <mergeCell ref="A3:A4"/>
    <mergeCell ref="B3:B4"/>
    <mergeCell ref="G3:G4"/>
  </mergeCells>
  <conditionalFormatting sqref="F5:F23">
    <cfRule type="cellIs" dxfId="2" priority="1" stopIfTrue="1" operator="greaterThan">
      <formula>10</formula>
    </cfRule>
    <cfRule type="cellIs" dxfId="2" priority="2" stopIfTrue="1" operator="lessThanOrEqual">
      <formula>-1</formula>
    </cfRule>
  </conditionalFormatting>
  <conditionalFormatting sqref="F25:F29">
    <cfRule type="cellIs" dxfId="2" priority="4" stopIfTrue="1" operator="greaterThan">
      <formula>10</formula>
    </cfRule>
    <cfRule type="cellIs" dxfId="2" priority="5" stopIfTrue="1" operator="lessThanOrEqual">
      <formula>-1</formula>
    </cfRule>
  </conditionalFormatting>
  <conditionalFormatting sqref="G5:G29">
    <cfRule type="cellIs" dxfId="3" priority="6" stopIfTrue="1" operator="lessThanOrEqual">
      <formula>-1</formula>
    </cfRule>
  </conditionalFormatting>
  <printOptions horizontalCentered="1"/>
  <pageMargins left="0.47244094488189" right="0.393700787401575" top="0.748031496062992" bottom="0.748031496062992" header="0.31496062992126" footer="0.31496062992126"/>
  <pageSetup paperSize="9" scale="75" firstPageNumber="61" orientation="portrait" useFirstPageNumber="1"/>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34</vt:i4>
      </vt:variant>
    </vt:vector>
  </HeadingPairs>
  <TitlesOfParts>
    <vt:vector size="34" baseType="lpstr">
      <vt:lpstr>封面</vt:lpstr>
      <vt:lpstr>目录</vt:lpstr>
      <vt:lpstr>01-1</vt:lpstr>
      <vt:lpstr>01-2</vt:lpstr>
      <vt:lpstr>02</vt:lpstr>
      <vt:lpstr>03</vt:lpstr>
      <vt:lpstr>04</vt:lpstr>
      <vt:lpstr>05</vt:lpstr>
      <vt:lpstr>06</vt:lpstr>
      <vt:lpstr>07</vt:lpstr>
      <vt:lpstr>08</vt:lpstr>
      <vt:lpstr>09</vt:lpstr>
      <vt:lpstr>10-1</vt:lpstr>
      <vt:lpstr>10-2</vt:lpstr>
      <vt:lpstr>11</vt:lpstr>
      <vt:lpstr>12-1</vt:lpstr>
      <vt:lpstr>12-2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可爱又迷人的反派角色</cp:lastModifiedBy>
  <dcterms:created xsi:type="dcterms:W3CDTF">2006-09-16T00:00:00Z</dcterms:created>
  <cp:lastPrinted>2022-01-21T03:53:00Z</cp:lastPrinted>
  <dcterms:modified xsi:type="dcterms:W3CDTF">2023-02-17T08:39:01Z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2CA5C0D1270C4D619508622A1886A212</vt:lpwstr>
  </property>
</Properties>
</file>