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综合" sheetId="1" r:id="rId1"/>
  </sheets>
  <definedNames>
    <definedName name="_xlnm.Print_Area" localSheetId="0">'综合'!$A$1:$J$71</definedName>
  </definedNames>
  <calcPr fullCalcOnLoad="1"/>
</workbook>
</file>

<file path=xl/sharedStrings.xml><?xml version="1.0" encoding="utf-8"?>
<sst xmlns="http://schemas.openxmlformats.org/spreadsheetml/2006/main" count="312" uniqueCount="180">
  <si>
    <t>云县爱华镇新寨村（新寨自然组）乡村振兴战略规划项目表</t>
  </si>
  <si>
    <t>序号</t>
  </si>
  <si>
    <t>项目名称</t>
  </si>
  <si>
    <t>建设地点</t>
  </si>
  <si>
    <t>建设内容及规模</t>
  </si>
  <si>
    <t>计划总投资（万元）</t>
  </si>
  <si>
    <t>资金
筹措方式</t>
  </si>
  <si>
    <t>规划期限</t>
  </si>
  <si>
    <t>备注</t>
  </si>
  <si>
    <t>规模</t>
  </si>
  <si>
    <t>内容</t>
  </si>
  <si>
    <t>近期（2019年至2022年）
远期（2022年至2035年）</t>
  </si>
  <si>
    <t>数量</t>
  </si>
  <si>
    <t>单位</t>
  </si>
  <si>
    <t>一</t>
  </si>
  <si>
    <t>基础设施</t>
  </si>
  <si>
    <t>近期（2019年至2022年</t>
  </si>
  <si>
    <t>（一）</t>
  </si>
  <si>
    <t>道路交通</t>
  </si>
  <si>
    <t>1</t>
  </si>
  <si>
    <t>村组道路</t>
  </si>
  <si>
    <t>公里</t>
  </si>
  <si>
    <t>（1）</t>
  </si>
  <si>
    <t>1号村组路</t>
  </si>
  <si>
    <t>梁子村到李建军家</t>
  </si>
  <si>
    <t>路基宽4.5米，C30水泥混凝土路面宽3.5米、厚度18厘米</t>
  </si>
  <si>
    <t>（2）</t>
  </si>
  <si>
    <t>2号村组路</t>
  </si>
  <si>
    <t>干家地至郭金军家</t>
  </si>
  <si>
    <t>（3）</t>
  </si>
  <si>
    <t>3号村组路</t>
  </si>
  <si>
    <t>罗家园子至李天富家</t>
  </si>
  <si>
    <t>（4）</t>
  </si>
  <si>
    <t>4号村组路</t>
  </si>
  <si>
    <t>罗家园子至李先学家</t>
  </si>
  <si>
    <t>（5）</t>
  </si>
  <si>
    <t>5号村组路</t>
  </si>
  <si>
    <t>庙房坡至李成学家</t>
  </si>
  <si>
    <t>2</t>
  </si>
  <si>
    <t>产业道路</t>
  </si>
  <si>
    <t>1号产业路</t>
  </si>
  <si>
    <t>麦子河至歇牛平掌</t>
  </si>
  <si>
    <t>路基宽3.5米，硬化路面宽2.5米、厚度20厘米</t>
  </si>
  <si>
    <t>2号产业路</t>
  </si>
  <si>
    <t>村委会至岔河</t>
  </si>
  <si>
    <t>3号产业路</t>
  </si>
  <si>
    <t>垭口田至小河田</t>
  </si>
  <si>
    <t>4号产业路</t>
  </si>
  <si>
    <t>垭口田至隔山马河</t>
  </si>
  <si>
    <t>5号产业路</t>
  </si>
  <si>
    <t>小荒田至麦子河</t>
  </si>
  <si>
    <t>3</t>
  </si>
  <si>
    <t>自然村内人行道路</t>
  </si>
  <si>
    <t>1号路</t>
  </si>
  <si>
    <t>郭顺光家至祁正军家</t>
  </si>
  <si>
    <t>C20水泥混凝土路面宽度1.2米、
厚度10厘米</t>
  </si>
  <si>
    <t>远期（2022年至2035年</t>
  </si>
  <si>
    <t>2号路</t>
  </si>
  <si>
    <t>郭金昌家至李天发家</t>
  </si>
  <si>
    <t>4</t>
  </si>
  <si>
    <t>停车场</t>
  </si>
  <si>
    <r>
      <t>m</t>
    </r>
    <r>
      <rPr>
        <b/>
        <vertAlign val="superscript"/>
        <sz val="12"/>
        <rFont val="宋体"/>
        <family val="0"/>
      </rPr>
      <t>2</t>
    </r>
  </si>
  <si>
    <t>(1)</t>
  </si>
  <si>
    <t>1号停车场</t>
  </si>
  <si>
    <t>梁子村</t>
  </si>
  <si>
    <r>
      <t>m</t>
    </r>
    <r>
      <rPr>
        <vertAlign val="superscript"/>
        <sz val="12"/>
        <rFont val="宋体"/>
        <family val="0"/>
      </rPr>
      <t>2</t>
    </r>
  </si>
  <si>
    <t>2号停车场</t>
  </si>
  <si>
    <t>郭金昌家路口</t>
  </si>
  <si>
    <t>厚度18厘米C30水泥混凝土硬化</t>
  </si>
  <si>
    <t>（二）</t>
  </si>
  <si>
    <t>安全供水</t>
  </si>
  <si>
    <t>架设φ8厘米主管道</t>
  </si>
  <si>
    <t>黄竹林山至村委会</t>
  </si>
  <si>
    <t>千米</t>
  </si>
  <si>
    <t>每个寨头设1个30立方米蓄水池</t>
  </si>
  <si>
    <t>架设φ2.5厘米入户管道</t>
  </si>
  <si>
    <t>每户</t>
  </si>
  <si>
    <t>（三）</t>
  </si>
  <si>
    <t>污水治理</t>
  </si>
  <si>
    <t>新寨组污水处理及氧化池</t>
  </si>
  <si>
    <t>自然村每一个寨中均设尺寸为φ600mm水泥混凝土管道，以排村庄污水进行集中生态自然处理。</t>
  </si>
  <si>
    <t>（四）</t>
  </si>
  <si>
    <t>通信电视</t>
  </si>
  <si>
    <t>有线电视</t>
  </si>
  <si>
    <t>新寨组</t>
  </si>
  <si>
    <t>主线2.5千米，入户线2千米</t>
  </si>
  <si>
    <t>自筹</t>
  </si>
  <si>
    <t>二</t>
  </si>
  <si>
    <t>公共服务设施</t>
  </si>
  <si>
    <t>文化科技</t>
  </si>
  <si>
    <t>党员活动室1</t>
  </si>
  <si>
    <t>原小学</t>
  </si>
  <si>
    <r>
      <t>党员活动室共80</t>
    </r>
    <r>
      <rPr>
        <sz val="12"/>
        <rFont val="宋体"/>
        <family val="0"/>
      </rPr>
      <t>平方米，为一层钢筋混凝土框架结构房屋。</t>
    </r>
  </si>
  <si>
    <t>党员活动室2</t>
  </si>
  <si>
    <t>大园子</t>
  </si>
  <si>
    <t>党员活动室共80平方米，为一层钢筋混凝土框架结构房屋。</t>
  </si>
  <si>
    <t>学校建设</t>
  </si>
  <si>
    <t>建设学前教育至六年级学校1所</t>
  </si>
  <si>
    <t>养老设施</t>
  </si>
  <si>
    <t>原学校位置</t>
  </si>
  <si>
    <t>可容纳20人的养老院，共400平方米，为二层钢筋混凝土框架结构房屋。</t>
  </si>
  <si>
    <t>环卫设施</t>
  </si>
  <si>
    <t>垃圾焚烧炉</t>
  </si>
  <si>
    <t>个</t>
  </si>
  <si>
    <t>建设垃圾焚烧炉1个</t>
  </si>
  <si>
    <t>垃圾收集池</t>
  </si>
  <si>
    <t>户内垃圾桶</t>
  </si>
  <si>
    <t>每户配备</t>
  </si>
  <si>
    <t>5</t>
  </si>
  <si>
    <t>公厕</t>
  </si>
  <si>
    <t>干家地角、梁子村</t>
  </si>
  <si>
    <t>路灯</t>
  </si>
  <si>
    <t>村内主要道路及公共场所</t>
  </si>
  <si>
    <t>盏</t>
  </si>
  <si>
    <t>（五）</t>
  </si>
  <si>
    <t>消防</t>
  </si>
  <si>
    <t>消防水池</t>
  </si>
  <si>
    <t>大龙堂、梁子村老路</t>
  </si>
  <si>
    <t>消防供水管道</t>
  </si>
  <si>
    <t>村寨中</t>
  </si>
  <si>
    <t>消防栓及其消防管</t>
  </si>
  <si>
    <t>主要道路口、村寨中、停车场及活动场所</t>
  </si>
  <si>
    <t>套</t>
  </si>
  <si>
    <t>每组2套，共4套</t>
  </si>
  <si>
    <t>（六）</t>
  </si>
  <si>
    <t>监控设备</t>
  </si>
  <si>
    <t>安装监控设备</t>
  </si>
  <si>
    <t xml:space="preserve">停车场4个、学校4个、村寨中2个 </t>
  </si>
  <si>
    <t>三</t>
  </si>
  <si>
    <t>产业发展</t>
  </si>
  <si>
    <t>亩</t>
  </si>
  <si>
    <t>打造生态茶叶</t>
  </si>
  <si>
    <t>自然村内茶叶地</t>
  </si>
  <si>
    <t>核桃提质增效</t>
  </si>
  <si>
    <t>自然村内核桃地</t>
  </si>
  <si>
    <t>种植车厘子、樱桃、香橼</t>
  </si>
  <si>
    <t>雾露寨</t>
  </si>
  <si>
    <t>生态养殖</t>
  </si>
  <si>
    <t>（七）</t>
  </si>
  <si>
    <t>建养殖场</t>
  </si>
  <si>
    <t>大新田、垭口田、歇牛平掌、</t>
  </si>
  <si>
    <t>规划养殖场3个，每个600平方米，共计3600平方米。</t>
  </si>
  <si>
    <t>（八）</t>
  </si>
  <si>
    <t>茶叶初制所</t>
  </si>
  <si>
    <t>四</t>
  </si>
  <si>
    <t>绿化美化</t>
  </si>
  <si>
    <t>公共绿化美化</t>
  </si>
  <si>
    <t>公共广场、主要道路</t>
  </si>
  <si>
    <t>实施主广场周边和3.2千米入组主干道绿化工程，以三角梅、樱桃树交叉间种方式实施绿化。</t>
  </si>
  <si>
    <t>庭院绿化美化</t>
  </si>
  <si>
    <t>每户农户庭院</t>
  </si>
  <si>
    <t>户</t>
  </si>
  <si>
    <t>实施庭院绿化美化工程，每户农户庭院及周边至少种植5株本地果木，至少栽植5盆花卉或绿色植物。</t>
  </si>
  <si>
    <t>五</t>
  </si>
  <si>
    <t>民居建设</t>
  </si>
  <si>
    <t>提质改造村民住房</t>
  </si>
  <si>
    <t>自然村内</t>
  </si>
  <si>
    <t>建设青瓦白墙，并与传统建筑及周边环境相协调的住房。</t>
  </si>
  <si>
    <t>六</t>
  </si>
  <si>
    <t>用地规划</t>
  </si>
  <si>
    <t>新增民居扩容建设用地</t>
  </si>
  <si>
    <t>划定村庄建设边界，预留新增民居扩容建设用地38亩。</t>
  </si>
  <si>
    <t>（二)</t>
  </si>
  <si>
    <t>公墓墓地</t>
  </si>
  <si>
    <t>叶家园子</t>
  </si>
  <si>
    <t>建设公墓墓地20亩。概算投资150万元。</t>
  </si>
  <si>
    <t>七</t>
  </si>
  <si>
    <t>村民思想文化技术教育培训</t>
  </si>
  <si>
    <t>政治思想、文化道德和法律法规教育培训</t>
  </si>
  <si>
    <t>党员活动室</t>
  </si>
  <si>
    <t>学时</t>
  </si>
  <si>
    <t>每年度至少2次，每次至少8个学时</t>
  </si>
  <si>
    <t>种植养殖技术教育培训</t>
  </si>
  <si>
    <t>劳务输出相关技术技能教育培训</t>
  </si>
  <si>
    <t>八</t>
  </si>
  <si>
    <t>投资总计</t>
  </si>
  <si>
    <t>规划人员：祁红军</t>
  </si>
  <si>
    <t>村民小组长：</t>
  </si>
  <si>
    <t>祁红成</t>
  </si>
  <si>
    <t>村民代表：罗开菊、郭顺光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</si>
</sst>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i/>
      <sz val="11"/>
      <color indexed="23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vertAlign val="superscript"/>
      <sz val="12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80" zoomScaleNormal="80" zoomScaleSheetLayoutView="100" workbookViewId="0" topLeftCell="A1">
      <selection activeCell="J8" sqref="J8"/>
    </sheetView>
  </sheetViews>
  <sheetFormatPr defaultColWidth="9.00390625" defaultRowHeight="14.25"/>
  <cols>
    <col min="1" max="1" width="6.375" style="4" customWidth="1"/>
    <col min="2" max="2" width="21.125" style="5" customWidth="1"/>
    <col min="3" max="3" width="14.375" style="6" customWidth="1"/>
    <col min="4" max="4" width="7.50390625" style="6" customWidth="1"/>
    <col min="5" max="5" width="5.25390625" style="6" customWidth="1"/>
    <col min="6" max="6" width="31.25390625" style="5" customWidth="1"/>
    <col min="7" max="7" width="10.50390625" style="6" customWidth="1"/>
    <col min="8" max="8" width="9.625" style="6" customWidth="1"/>
    <col min="9" max="9" width="23.625" style="6" customWidth="1"/>
    <col min="10" max="10" width="9.00390625" style="7" customWidth="1"/>
  </cols>
  <sheetData>
    <row r="1" spans="1:10" ht="27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18.75" customHeight="1">
      <c r="A2" s="10" t="s">
        <v>1</v>
      </c>
      <c r="B2" s="11" t="s">
        <v>2</v>
      </c>
      <c r="C2" s="11" t="s">
        <v>3</v>
      </c>
      <c r="D2" s="11" t="s">
        <v>4</v>
      </c>
      <c r="E2" s="11"/>
      <c r="F2" s="11"/>
      <c r="G2" s="11" t="s">
        <v>5</v>
      </c>
      <c r="H2" s="11" t="s">
        <v>6</v>
      </c>
      <c r="I2" s="11" t="s">
        <v>7</v>
      </c>
      <c r="J2" s="11" t="s">
        <v>8</v>
      </c>
    </row>
    <row r="3" spans="1:10" ht="14.25">
      <c r="A3" s="10"/>
      <c r="B3" s="11"/>
      <c r="C3" s="11"/>
      <c r="D3" s="11" t="s">
        <v>9</v>
      </c>
      <c r="E3" s="11"/>
      <c r="F3" s="11" t="s">
        <v>10</v>
      </c>
      <c r="G3" s="11"/>
      <c r="H3" s="11"/>
      <c r="I3" s="27" t="s">
        <v>11</v>
      </c>
      <c r="J3" s="11"/>
    </row>
    <row r="4" spans="1:10" ht="14.25">
      <c r="A4" s="10"/>
      <c r="B4" s="11"/>
      <c r="C4" s="11"/>
      <c r="D4" s="11" t="s">
        <v>12</v>
      </c>
      <c r="E4" s="11" t="s">
        <v>13</v>
      </c>
      <c r="F4" s="11"/>
      <c r="G4" s="11"/>
      <c r="H4" s="11"/>
      <c r="I4" s="11"/>
      <c r="J4" s="11"/>
    </row>
    <row r="5" spans="1:10" s="1" customFormat="1" ht="14.25">
      <c r="A5" s="12" t="s">
        <v>14</v>
      </c>
      <c r="B5" s="13" t="s">
        <v>15</v>
      </c>
      <c r="C5" s="13"/>
      <c r="D5" s="13"/>
      <c r="E5" s="13"/>
      <c r="F5" s="14"/>
      <c r="G5" s="13">
        <v>630</v>
      </c>
      <c r="H5" s="13"/>
      <c r="I5" s="13" t="s">
        <v>16</v>
      </c>
      <c r="J5" s="14"/>
    </row>
    <row r="6" spans="1:10" s="1" customFormat="1" ht="28.5">
      <c r="A6" s="12" t="s">
        <v>17</v>
      </c>
      <c r="B6" s="14" t="s">
        <v>18</v>
      </c>
      <c r="C6" s="13"/>
      <c r="D6" s="13"/>
      <c r="E6" s="13"/>
      <c r="F6" s="14"/>
      <c r="G6" s="13">
        <v>627</v>
      </c>
      <c r="H6" s="13"/>
      <c r="I6" s="13" t="s">
        <v>16</v>
      </c>
      <c r="J6" s="14"/>
    </row>
    <row r="7" spans="1:10" s="1" customFormat="1" ht="14.25">
      <c r="A7" s="12" t="s">
        <v>19</v>
      </c>
      <c r="B7" s="14" t="s">
        <v>20</v>
      </c>
      <c r="C7" s="13"/>
      <c r="D7" s="13">
        <f>SUM(D8:D12)</f>
        <v>3.2</v>
      </c>
      <c r="E7" s="13" t="s">
        <v>21</v>
      </c>
      <c r="F7" s="14"/>
      <c r="G7" s="13">
        <f>SUM(G8:G12)</f>
        <v>192</v>
      </c>
      <c r="H7" s="13"/>
      <c r="I7" s="13" t="s">
        <v>16</v>
      </c>
      <c r="J7" s="14"/>
    </row>
    <row r="8" spans="1:10" ht="27">
      <c r="A8" s="10" t="s">
        <v>22</v>
      </c>
      <c r="B8" s="15" t="s">
        <v>23</v>
      </c>
      <c r="C8" s="16" t="s">
        <v>24</v>
      </c>
      <c r="D8" s="11">
        <v>0.8</v>
      </c>
      <c r="E8" s="11" t="s">
        <v>21</v>
      </c>
      <c r="F8" s="17" t="s">
        <v>25</v>
      </c>
      <c r="G8" s="11">
        <f>D8*60</f>
        <v>48</v>
      </c>
      <c r="H8" s="11"/>
      <c r="I8" s="13" t="s">
        <v>16</v>
      </c>
      <c r="J8" s="14"/>
    </row>
    <row r="9" spans="1:10" ht="37.5" customHeight="1">
      <c r="A9" s="10" t="s">
        <v>26</v>
      </c>
      <c r="B9" s="15" t="s">
        <v>27</v>
      </c>
      <c r="C9" s="16" t="s">
        <v>28</v>
      </c>
      <c r="D9" s="11">
        <v>0.8</v>
      </c>
      <c r="E9" s="11" t="s">
        <v>21</v>
      </c>
      <c r="F9" s="18"/>
      <c r="G9" s="11">
        <f>D9*60</f>
        <v>48</v>
      </c>
      <c r="H9" s="11"/>
      <c r="I9" s="13" t="s">
        <v>16</v>
      </c>
      <c r="J9" s="14"/>
    </row>
    <row r="10" spans="1:12" ht="31.5" customHeight="1">
      <c r="A10" s="10" t="s">
        <v>29</v>
      </c>
      <c r="B10" s="15" t="s">
        <v>30</v>
      </c>
      <c r="C10" s="16" t="s">
        <v>31</v>
      </c>
      <c r="D10" s="11">
        <v>0.5</v>
      </c>
      <c r="E10" s="11" t="s">
        <v>21</v>
      </c>
      <c r="F10" s="18"/>
      <c r="G10" s="11">
        <f>D10*60</f>
        <v>30</v>
      </c>
      <c r="H10" s="11"/>
      <c r="I10" s="13" t="s">
        <v>16</v>
      </c>
      <c r="J10" s="14"/>
      <c r="L10" s="38"/>
    </row>
    <row r="11" spans="1:10" ht="15.75" customHeight="1">
      <c r="A11" s="10" t="s">
        <v>32</v>
      </c>
      <c r="B11" s="15" t="s">
        <v>33</v>
      </c>
      <c r="C11" s="16" t="s">
        <v>34</v>
      </c>
      <c r="D11" s="11">
        <v>0.3</v>
      </c>
      <c r="E11" s="11" t="s">
        <v>21</v>
      </c>
      <c r="F11" s="18"/>
      <c r="G11" s="11">
        <f>D11*60</f>
        <v>18</v>
      </c>
      <c r="H11" s="11"/>
      <c r="I11" s="13" t="s">
        <v>16</v>
      </c>
      <c r="J11" s="14"/>
    </row>
    <row r="12" spans="1:10" ht="33" customHeight="1">
      <c r="A12" s="10" t="s">
        <v>35</v>
      </c>
      <c r="B12" s="15" t="s">
        <v>36</v>
      </c>
      <c r="C12" s="16" t="s">
        <v>37</v>
      </c>
      <c r="D12" s="11">
        <v>0.8</v>
      </c>
      <c r="E12" s="11" t="s">
        <v>21</v>
      </c>
      <c r="F12" s="18"/>
      <c r="G12" s="11">
        <f>D12*60</f>
        <v>48</v>
      </c>
      <c r="H12" s="11"/>
      <c r="I12" s="13" t="s">
        <v>16</v>
      </c>
      <c r="J12" s="14"/>
    </row>
    <row r="13" spans="1:10" s="1" customFormat="1" ht="14.25">
      <c r="A13" s="12" t="s">
        <v>38</v>
      </c>
      <c r="B13" s="14" t="s">
        <v>39</v>
      </c>
      <c r="C13" s="19"/>
      <c r="D13" s="20">
        <f>SUM(D14:D18)</f>
        <v>17.4</v>
      </c>
      <c r="E13" s="13" t="s">
        <v>21</v>
      </c>
      <c r="F13" s="14"/>
      <c r="G13" s="13">
        <f>SUM(G14:G18)</f>
        <v>435</v>
      </c>
      <c r="H13" s="13"/>
      <c r="I13" s="13"/>
      <c r="J13" s="14"/>
    </row>
    <row r="14" spans="1:10" ht="39" customHeight="1">
      <c r="A14" s="10" t="s">
        <v>22</v>
      </c>
      <c r="B14" s="21" t="s">
        <v>40</v>
      </c>
      <c r="C14" s="21" t="s">
        <v>41</v>
      </c>
      <c r="D14" s="22">
        <v>4</v>
      </c>
      <c r="E14" s="11" t="s">
        <v>21</v>
      </c>
      <c r="F14" s="11" t="s">
        <v>42</v>
      </c>
      <c r="G14" s="11">
        <f>D14*25</f>
        <v>100</v>
      </c>
      <c r="H14" s="11"/>
      <c r="I14" s="11" t="s">
        <v>16</v>
      </c>
      <c r="J14" s="14"/>
    </row>
    <row r="15" spans="1:10" ht="29.25" customHeight="1">
      <c r="A15" s="10" t="s">
        <v>26</v>
      </c>
      <c r="B15" s="21" t="s">
        <v>43</v>
      </c>
      <c r="C15" s="23" t="s">
        <v>44</v>
      </c>
      <c r="D15" s="22">
        <v>3.4</v>
      </c>
      <c r="E15" s="11" t="s">
        <v>21</v>
      </c>
      <c r="F15" s="11"/>
      <c r="G15" s="11">
        <f>D15*25</f>
        <v>85</v>
      </c>
      <c r="H15" s="11"/>
      <c r="I15" s="11" t="s">
        <v>16</v>
      </c>
      <c r="J15" s="14"/>
    </row>
    <row r="16" spans="1:10" ht="28.5">
      <c r="A16" s="10" t="s">
        <v>29</v>
      </c>
      <c r="B16" s="21" t="s">
        <v>45</v>
      </c>
      <c r="C16" s="23" t="s">
        <v>46</v>
      </c>
      <c r="D16" s="22">
        <v>3.5</v>
      </c>
      <c r="E16" s="11" t="s">
        <v>21</v>
      </c>
      <c r="F16" s="11"/>
      <c r="G16" s="11">
        <f>D16*25</f>
        <v>87.5</v>
      </c>
      <c r="H16" s="11"/>
      <c r="I16" s="38" t="s">
        <v>16</v>
      </c>
      <c r="J16" s="38"/>
    </row>
    <row r="17" spans="1:10" ht="28.5">
      <c r="A17" s="10" t="s">
        <v>32</v>
      </c>
      <c r="B17" s="21" t="s">
        <v>47</v>
      </c>
      <c r="C17" s="23" t="s">
        <v>48</v>
      </c>
      <c r="D17" s="22">
        <v>3</v>
      </c>
      <c r="E17" s="11" t="s">
        <v>21</v>
      </c>
      <c r="F17" s="11"/>
      <c r="G17" s="11">
        <f>D17*25</f>
        <v>75</v>
      </c>
      <c r="H17" s="11"/>
      <c r="I17" s="38" t="s">
        <v>16</v>
      </c>
      <c r="J17" s="14"/>
    </row>
    <row r="18" spans="1:10" ht="14.25">
      <c r="A18" s="10" t="s">
        <v>35</v>
      </c>
      <c r="B18" s="21" t="s">
        <v>49</v>
      </c>
      <c r="C18" s="16" t="s">
        <v>50</v>
      </c>
      <c r="D18" s="22">
        <v>3.5</v>
      </c>
      <c r="E18" s="11" t="s">
        <v>21</v>
      </c>
      <c r="F18" s="11"/>
      <c r="G18" s="11">
        <f>D18*25</f>
        <v>87.5</v>
      </c>
      <c r="H18" s="11"/>
      <c r="I18" s="38" t="s">
        <v>16</v>
      </c>
      <c r="J18" s="14"/>
    </row>
    <row r="19" spans="1:10" s="1" customFormat="1" ht="14.25">
      <c r="A19" s="12" t="s">
        <v>51</v>
      </c>
      <c r="B19" s="14" t="s">
        <v>52</v>
      </c>
      <c r="C19" s="24"/>
      <c r="D19" s="13">
        <f>SUM(D20:D21)</f>
        <v>0.3</v>
      </c>
      <c r="E19" s="13" t="s">
        <v>21</v>
      </c>
      <c r="F19" s="25"/>
      <c r="G19" s="13">
        <f>SUM(G20:G21)</f>
        <v>3</v>
      </c>
      <c r="H19" s="13"/>
      <c r="I19" s="13"/>
      <c r="J19" s="14"/>
    </row>
    <row r="20" spans="1:10" ht="30.75" customHeight="1">
      <c r="A20" s="10" t="s">
        <v>22</v>
      </c>
      <c r="B20" s="21" t="s">
        <v>53</v>
      </c>
      <c r="C20" s="26" t="s">
        <v>54</v>
      </c>
      <c r="D20" s="11">
        <v>0.15</v>
      </c>
      <c r="E20" s="11" t="s">
        <v>21</v>
      </c>
      <c r="F20" s="27" t="s">
        <v>55</v>
      </c>
      <c r="G20" s="11">
        <f>D20*10</f>
        <v>1.5</v>
      </c>
      <c r="H20" s="11"/>
      <c r="I20" s="11" t="s">
        <v>56</v>
      </c>
      <c r="J20" s="14"/>
    </row>
    <row r="21" spans="1:10" ht="27">
      <c r="A21" s="10" t="s">
        <v>26</v>
      </c>
      <c r="B21" s="21" t="s">
        <v>57</v>
      </c>
      <c r="C21" s="26" t="s">
        <v>58</v>
      </c>
      <c r="D21" s="11">
        <v>0.15</v>
      </c>
      <c r="E21" s="11" t="s">
        <v>21</v>
      </c>
      <c r="F21" s="27"/>
      <c r="G21" s="11">
        <f>D21*10</f>
        <v>1.5</v>
      </c>
      <c r="H21" s="11"/>
      <c r="I21" s="11" t="s">
        <v>56</v>
      </c>
      <c r="J21" s="14"/>
    </row>
    <row r="22" spans="1:10" s="1" customFormat="1" ht="18" customHeight="1">
      <c r="A22" s="12" t="s">
        <v>59</v>
      </c>
      <c r="B22" s="14" t="s">
        <v>60</v>
      </c>
      <c r="C22" s="25"/>
      <c r="D22" s="13">
        <f>SUM(D24:D24)</f>
        <v>1000</v>
      </c>
      <c r="E22" s="13" t="s">
        <v>61</v>
      </c>
      <c r="F22" s="14"/>
      <c r="G22" s="13">
        <f>SUM(G24:G24)</f>
        <v>12</v>
      </c>
      <c r="H22" s="13"/>
      <c r="I22" s="11" t="s">
        <v>56</v>
      </c>
      <c r="J22" s="14"/>
    </row>
    <row r="23" spans="1:10" s="1" customFormat="1" ht="18" customHeight="1">
      <c r="A23" s="12" t="s">
        <v>62</v>
      </c>
      <c r="B23" s="21" t="s">
        <v>63</v>
      </c>
      <c r="C23" s="25" t="s">
        <v>64</v>
      </c>
      <c r="D23" s="13">
        <v>1000</v>
      </c>
      <c r="E23" s="11" t="s">
        <v>65</v>
      </c>
      <c r="F23" s="14"/>
      <c r="G23" s="13"/>
      <c r="H23" s="13"/>
      <c r="I23" s="11" t="s">
        <v>56</v>
      </c>
      <c r="J23" s="14"/>
    </row>
    <row r="24" spans="1:10" ht="16.5" customHeight="1">
      <c r="A24" s="10" t="s">
        <v>26</v>
      </c>
      <c r="B24" s="21" t="s">
        <v>66</v>
      </c>
      <c r="C24" s="17" t="s">
        <v>67</v>
      </c>
      <c r="D24" s="11">
        <v>1000</v>
      </c>
      <c r="E24" s="11" t="s">
        <v>65</v>
      </c>
      <c r="F24" s="11" t="s">
        <v>68</v>
      </c>
      <c r="G24" s="11">
        <f>D24*0.012</f>
        <v>12</v>
      </c>
      <c r="H24" s="11"/>
      <c r="I24" s="11" t="s">
        <v>56</v>
      </c>
      <c r="J24" s="14"/>
    </row>
    <row r="25" spans="1:10" s="1" customFormat="1" ht="28.5">
      <c r="A25" s="12" t="s">
        <v>69</v>
      </c>
      <c r="B25" s="14" t="s">
        <v>70</v>
      </c>
      <c r="C25" s="25"/>
      <c r="D25" s="22"/>
      <c r="E25" s="22"/>
      <c r="F25" s="14"/>
      <c r="G25" s="13">
        <f>SUM(G26:G27)</f>
        <v>74</v>
      </c>
      <c r="H25" s="13"/>
      <c r="I25" s="13"/>
      <c r="J25" s="14"/>
    </row>
    <row r="26" spans="1:10" s="2" customFormat="1" ht="28.5">
      <c r="A26" s="28" t="s">
        <v>19</v>
      </c>
      <c r="B26" s="29" t="s">
        <v>71</v>
      </c>
      <c r="C26" s="23" t="s">
        <v>72</v>
      </c>
      <c r="D26" s="22">
        <v>5</v>
      </c>
      <c r="E26" s="22" t="s">
        <v>73</v>
      </c>
      <c r="F26" s="30" t="s">
        <v>74</v>
      </c>
      <c r="G26" s="22">
        <f>D26*10</f>
        <v>50</v>
      </c>
      <c r="H26" s="22"/>
      <c r="I26" s="30" t="s">
        <v>16</v>
      </c>
      <c r="J26" s="34"/>
    </row>
    <row r="27" spans="1:10" s="2" customFormat="1" ht="28.5">
      <c r="A27" s="28" t="s">
        <v>38</v>
      </c>
      <c r="B27" s="30" t="s">
        <v>75</v>
      </c>
      <c r="C27" s="31" t="s">
        <v>76</v>
      </c>
      <c r="D27" s="22">
        <v>3</v>
      </c>
      <c r="E27" s="22" t="s">
        <v>73</v>
      </c>
      <c r="F27" s="29"/>
      <c r="G27" s="22">
        <f>D27*8</f>
        <v>24</v>
      </c>
      <c r="H27" s="22"/>
      <c r="I27" s="38" t="s">
        <v>16</v>
      </c>
      <c r="J27" s="34"/>
    </row>
    <row r="28" spans="1:10" s="1" customFormat="1" ht="28.5">
      <c r="A28" s="12" t="s">
        <v>77</v>
      </c>
      <c r="B28" s="14" t="s">
        <v>78</v>
      </c>
      <c r="C28" s="25"/>
      <c r="D28" s="13">
        <f>SUM(D29:D29)</f>
        <v>1.57</v>
      </c>
      <c r="E28" s="13" t="s">
        <v>21</v>
      </c>
      <c r="F28" s="14"/>
      <c r="G28" s="13">
        <f>SUM(G29:G29)</f>
        <v>71.01552106430155</v>
      </c>
      <c r="H28" s="13"/>
      <c r="I28" s="14"/>
      <c r="J28" s="14"/>
    </row>
    <row r="29" spans="1:12" ht="42.75">
      <c r="A29" s="10" t="s">
        <v>19</v>
      </c>
      <c r="B29" s="32" t="s">
        <v>79</v>
      </c>
      <c r="C29" s="18"/>
      <c r="D29" s="11">
        <v>1.57</v>
      </c>
      <c r="E29" s="11" t="s">
        <v>21</v>
      </c>
      <c r="F29" s="18" t="s">
        <v>80</v>
      </c>
      <c r="G29" s="11">
        <f>D29*(204/4.51)</f>
        <v>71.01552106430155</v>
      </c>
      <c r="H29" s="11"/>
      <c r="I29" s="15" t="s">
        <v>56</v>
      </c>
      <c r="J29" s="14"/>
      <c r="L29" s="39"/>
    </row>
    <row r="30" spans="1:10" s="3" customFormat="1" ht="28.5">
      <c r="A30" s="33" t="s">
        <v>81</v>
      </c>
      <c r="B30" s="34" t="s">
        <v>82</v>
      </c>
      <c r="C30" s="19"/>
      <c r="D30" s="20"/>
      <c r="E30" s="20"/>
      <c r="F30" s="34"/>
      <c r="G30" s="20">
        <f>SUM(G31:G31)</f>
        <v>5.2</v>
      </c>
      <c r="H30" s="20"/>
      <c r="I30" s="20"/>
      <c r="J30" s="40"/>
    </row>
    <row r="31" spans="1:10" s="2" customFormat="1" ht="14.25">
      <c r="A31" s="28" t="s">
        <v>19</v>
      </c>
      <c r="B31" s="30" t="s">
        <v>83</v>
      </c>
      <c r="C31" s="16" t="s">
        <v>84</v>
      </c>
      <c r="D31" s="22">
        <v>2.5</v>
      </c>
      <c r="E31" s="22" t="s">
        <v>73</v>
      </c>
      <c r="F31" s="29" t="s">
        <v>85</v>
      </c>
      <c r="G31" s="22">
        <f>400*130/10000</f>
        <v>5.2</v>
      </c>
      <c r="H31" s="22" t="s">
        <v>86</v>
      </c>
      <c r="I31" s="22" t="s">
        <v>56</v>
      </c>
      <c r="J31" s="40"/>
    </row>
    <row r="32" spans="1:10" s="1" customFormat="1" ht="24" customHeight="1">
      <c r="A32" s="12" t="s">
        <v>87</v>
      </c>
      <c r="B32" s="13" t="s">
        <v>88</v>
      </c>
      <c r="C32" s="25"/>
      <c r="D32" s="13"/>
      <c r="E32" s="13"/>
      <c r="F32" s="14"/>
      <c r="G32" s="13">
        <f>G33+G37+G39+G44+G45+G49</f>
        <v>790.6600000000001</v>
      </c>
      <c r="H32" s="13"/>
      <c r="I32" s="13"/>
      <c r="J32" s="41"/>
    </row>
    <row r="33" spans="1:10" ht="28.5">
      <c r="A33" s="10" t="s">
        <v>17</v>
      </c>
      <c r="B33" s="14" t="s">
        <v>89</v>
      </c>
      <c r="C33" s="18"/>
      <c r="D33" s="11"/>
      <c r="E33" s="11"/>
      <c r="F33" s="15"/>
      <c r="G33" s="13">
        <f>SUM(G34:G43)</f>
        <v>395.64</v>
      </c>
      <c r="H33" s="13"/>
      <c r="I33" s="11"/>
      <c r="J33" s="41"/>
    </row>
    <row r="34" spans="1:10" ht="27" customHeight="1">
      <c r="A34" s="10" t="s">
        <v>19</v>
      </c>
      <c r="B34" s="21" t="s">
        <v>90</v>
      </c>
      <c r="C34" s="17" t="s">
        <v>91</v>
      </c>
      <c r="D34" s="11">
        <v>80</v>
      </c>
      <c r="E34" s="11" t="s">
        <v>65</v>
      </c>
      <c r="F34" s="21" t="s">
        <v>92</v>
      </c>
      <c r="G34" s="11">
        <f>D34*2000/10000</f>
        <v>16</v>
      </c>
      <c r="H34" s="11"/>
      <c r="I34" s="15" t="s">
        <v>56</v>
      </c>
      <c r="J34" s="41"/>
    </row>
    <row r="35" spans="1:10" ht="28.5" customHeight="1">
      <c r="A35" s="10" t="s">
        <v>38</v>
      </c>
      <c r="B35" s="21" t="s">
        <v>93</v>
      </c>
      <c r="C35" s="17" t="s">
        <v>94</v>
      </c>
      <c r="D35" s="11">
        <v>80</v>
      </c>
      <c r="E35" s="11" t="s">
        <v>65</v>
      </c>
      <c r="F35" s="21" t="s">
        <v>95</v>
      </c>
      <c r="G35" s="11">
        <f>D35*2000/10000</f>
        <v>16</v>
      </c>
      <c r="H35" s="11"/>
      <c r="I35" s="15" t="s">
        <v>56</v>
      </c>
      <c r="J35" s="41"/>
    </row>
    <row r="36" spans="1:10" ht="24.75" customHeight="1">
      <c r="A36" s="10" t="s">
        <v>51</v>
      </c>
      <c r="B36" s="5" t="s">
        <v>96</v>
      </c>
      <c r="C36" s="6" t="s">
        <v>91</v>
      </c>
      <c r="D36" s="6">
        <v>400</v>
      </c>
      <c r="E36" s="11" t="s">
        <v>65</v>
      </c>
      <c r="F36" s="5" t="s">
        <v>97</v>
      </c>
      <c r="G36" s="6">
        <v>80</v>
      </c>
      <c r="I36" s="15" t="s">
        <v>56</v>
      </c>
      <c r="J36" s="41"/>
    </row>
    <row r="37" spans="1:10" s="1" customFormat="1" ht="28.5">
      <c r="A37" s="12" t="s">
        <v>69</v>
      </c>
      <c r="B37" s="14" t="s">
        <v>98</v>
      </c>
      <c r="C37" s="25"/>
      <c r="D37" s="13">
        <f>SUM(D38:D38)</f>
        <v>400</v>
      </c>
      <c r="E37" s="11" t="s">
        <v>65</v>
      </c>
      <c r="F37" s="14"/>
      <c r="G37" s="13">
        <f>SUM(G38:G38)</f>
        <v>80</v>
      </c>
      <c r="H37" s="13"/>
      <c r="I37" s="14"/>
      <c r="J37" s="41"/>
    </row>
    <row r="38" spans="1:10" ht="42.75">
      <c r="A38" s="35" t="s">
        <v>19</v>
      </c>
      <c r="B38" s="21" t="s">
        <v>98</v>
      </c>
      <c r="C38" s="17" t="s">
        <v>99</v>
      </c>
      <c r="D38" s="11">
        <v>400</v>
      </c>
      <c r="E38" s="11" t="s">
        <v>65</v>
      </c>
      <c r="F38" s="21" t="s">
        <v>100</v>
      </c>
      <c r="G38" s="11">
        <f>D38*2000/10000</f>
        <v>80</v>
      </c>
      <c r="H38" s="11"/>
      <c r="I38" s="15" t="s">
        <v>56</v>
      </c>
      <c r="J38" s="41"/>
    </row>
    <row r="39" spans="1:10" s="1" customFormat="1" ht="27" customHeight="1">
      <c r="A39" s="12" t="s">
        <v>77</v>
      </c>
      <c r="B39" s="14" t="s">
        <v>101</v>
      </c>
      <c r="C39" s="25"/>
      <c r="D39" s="13"/>
      <c r="E39" s="13"/>
      <c r="F39" s="14"/>
      <c r="G39" s="13">
        <f>SUM(G40:G43)</f>
        <v>61.82</v>
      </c>
      <c r="H39" s="13"/>
      <c r="I39" s="14"/>
      <c r="J39" s="41"/>
    </row>
    <row r="40" spans="1:10" ht="18" customHeight="1">
      <c r="A40" s="35" t="s">
        <v>19</v>
      </c>
      <c r="B40" s="32" t="s">
        <v>102</v>
      </c>
      <c r="C40" s="17" t="s">
        <v>64</v>
      </c>
      <c r="D40" s="11">
        <v>1</v>
      </c>
      <c r="E40" s="27" t="s">
        <v>103</v>
      </c>
      <c r="F40" s="21" t="s">
        <v>104</v>
      </c>
      <c r="G40" s="11">
        <v>40</v>
      </c>
      <c r="H40" s="11"/>
      <c r="I40" s="15" t="s">
        <v>56</v>
      </c>
      <c r="J40" s="41"/>
    </row>
    <row r="41" spans="1:10" ht="24.75" customHeight="1">
      <c r="A41" s="35" t="s">
        <v>51</v>
      </c>
      <c r="B41" s="32" t="s">
        <v>105</v>
      </c>
      <c r="C41" s="17"/>
      <c r="D41" s="11">
        <v>5</v>
      </c>
      <c r="E41" s="27" t="s">
        <v>103</v>
      </c>
      <c r="F41" s="21"/>
      <c r="G41" s="11">
        <v>3</v>
      </c>
      <c r="H41" s="11"/>
      <c r="I41" s="15" t="s">
        <v>56</v>
      </c>
      <c r="J41" s="41"/>
    </row>
    <row r="42" spans="1:10" ht="14.25">
      <c r="A42" s="35" t="s">
        <v>59</v>
      </c>
      <c r="B42" s="15" t="s">
        <v>106</v>
      </c>
      <c r="C42" s="18" t="s">
        <v>107</v>
      </c>
      <c r="D42" s="11">
        <v>94</v>
      </c>
      <c r="E42" s="11" t="s">
        <v>103</v>
      </c>
      <c r="F42" s="15"/>
      <c r="G42" s="11">
        <f>D42*300/10000</f>
        <v>2.82</v>
      </c>
      <c r="H42" s="11"/>
      <c r="I42" s="15" t="s">
        <v>56</v>
      </c>
      <c r="J42" s="41"/>
    </row>
    <row r="43" spans="1:10" ht="28.5" customHeight="1">
      <c r="A43" s="35" t="s">
        <v>108</v>
      </c>
      <c r="B43" s="32" t="s">
        <v>109</v>
      </c>
      <c r="C43" s="17" t="s">
        <v>110</v>
      </c>
      <c r="D43" s="11">
        <v>2</v>
      </c>
      <c r="E43" s="27" t="s">
        <v>103</v>
      </c>
      <c r="F43" s="15"/>
      <c r="G43" s="11">
        <f>D43*8</f>
        <v>16</v>
      </c>
      <c r="H43" s="11"/>
      <c r="I43" s="15" t="s">
        <v>56</v>
      </c>
      <c r="J43" s="41"/>
    </row>
    <row r="44" spans="1:10" s="3" customFormat="1" ht="33" customHeight="1">
      <c r="A44" s="33" t="s">
        <v>81</v>
      </c>
      <c r="B44" s="34" t="s">
        <v>111</v>
      </c>
      <c r="C44" s="36" t="s">
        <v>112</v>
      </c>
      <c r="D44" s="20">
        <v>50</v>
      </c>
      <c r="E44" s="20" t="s">
        <v>113</v>
      </c>
      <c r="F44" s="34"/>
      <c r="G44" s="20">
        <f>D44*5000/10000</f>
        <v>25</v>
      </c>
      <c r="H44" s="20"/>
      <c r="I44" s="20"/>
      <c r="J44" s="40"/>
    </row>
    <row r="45" spans="1:10" s="3" customFormat="1" ht="19.5" customHeight="1">
      <c r="A45" s="33" t="s">
        <v>114</v>
      </c>
      <c r="B45" s="34" t="s">
        <v>115</v>
      </c>
      <c r="C45" s="19"/>
      <c r="D45" s="20"/>
      <c r="E45" s="20"/>
      <c r="F45" s="34"/>
      <c r="G45" s="20">
        <f>SUM(G46:G48)</f>
        <v>218.2</v>
      </c>
      <c r="H45" s="20"/>
      <c r="I45" s="20"/>
      <c r="J45" s="40"/>
    </row>
    <row r="46" spans="1:10" s="2" customFormat="1" ht="14.25">
      <c r="A46" s="28" t="s">
        <v>19</v>
      </c>
      <c r="B46" s="30" t="s">
        <v>116</v>
      </c>
      <c r="C46" s="31">
        <v>2</v>
      </c>
      <c r="D46" s="22">
        <v>2</v>
      </c>
      <c r="E46" s="22" t="s">
        <v>103</v>
      </c>
      <c r="F46" s="29" t="s">
        <v>117</v>
      </c>
      <c r="G46" s="22">
        <f>D46*7</f>
        <v>14</v>
      </c>
      <c r="H46" s="22"/>
      <c r="I46" s="22" t="s">
        <v>56</v>
      </c>
      <c r="J46" s="40"/>
    </row>
    <row r="47" spans="1:10" s="2" customFormat="1" ht="14.25">
      <c r="A47" s="28" t="s">
        <v>38</v>
      </c>
      <c r="B47" s="30" t="s">
        <v>118</v>
      </c>
      <c r="C47" s="31" t="s">
        <v>119</v>
      </c>
      <c r="D47" s="22">
        <v>2</v>
      </c>
      <c r="E47" s="22" t="s">
        <v>73</v>
      </c>
      <c r="F47" s="30"/>
      <c r="G47" s="22">
        <v>204</v>
      </c>
      <c r="H47" s="22"/>
      <c r="I47" s="22" t="s">
        <v>56</v>
      </c>
      <c r="J47" s="40"/>
    </row>
    <row r="48" spans="1:10" s="2" customFormat="1" ht="42.75">
      <c r="A48" s="28" t="s">
        <v>51</v>
      </c>
      <c r="B48" s="30" t="s">
        <v>120</v>
      </c>
      <c r="C48" s="31" t="s">
        <v>121</v>
      </c>
      <c r="D48" s="22">
        <v>2</v>
      </c>
      <c r="E48" s="22" t="s">
        <v>122</v>
      </c>
      <c r="F48" s="29" t="s">
        <v>123</v>
      </c>
      <c r="G48" s="22">
        <f>D48*1000/10000</f>
        <v>0.2</v>
      </c>
      <c r="H48" s="22"/>
      <c r="I48" s="22" t="s">
        <v>56</v>
      </c>
      <c r="J48" s="40"/>
    </row>
    <row r="49" spans="1:10" s="1" customFormat="1" ht="19.5" customHeight="1">
      <c r="A49" s="12" t="s">
        <v>124</v>
      </c>
      <c r="B49" s="14" t="s">
        <v>125</v>
      </c>
      <c r="C49" s="25"/>
      <c r="D49" s="13"/>
      <c r="E49" s="13"/>
      <c r="F49" s="14"/>
      <c r="G49" s="13">
        <f>SUM(G50:G50)</f>
        <v>10</v>
      </c>
      <c r="H49" s="13"/>
      <c r="I49" s="13"/>
      <c r="J49" s="41"/>
    </row>
    <row r="50" spans="1:10" s="2" customFormat="1" ht="42.75">
      <c r="A50" s="28" t="s">
        <v>19</v>
      </c>
      <c r="B50" s="30" t="s">
        <v>126</v>
      </c>
      <c r="C50" s="31" t="s">
        <v>121</v>
      </c>
      <c r="D50" s="22">
        <v>10</v>
      </c>
      <c r="E50" s="22" t="s">
        <v>103</v>
      </c>
      <c r="F50" s="29" t="s">
        <v>127</v>
      </c>
      <c r="G50" s="22">
        <f>D50*1</f>
        <v>10</v>
      </c>
      <c r="H50" s="22"/>
      <c r="I50" s="22" t="s">
        <v>56</v>
      </c>
      <c r="J50" s="40"/>
    </row>
    <row r="51" spans="1:10" s="1" customFormat="1" ht="18" customHeight="1">
      <c r="A51" s="12" t="s">
        <v>128</v>
      </c>
      <c r="B51" s="13" t="s">
        <v>129</v>
      </c>
      <c r="C51" s="25"/>
      <c r="D51" s="13">
        <f>SUM(D52:D54)</f>
        <v>3800</v>
      </c>
      <c r="E51" s="13" t="s">
        <v>130</v>
      </c>
      <c r="F51" s="14"/>
      <c r="G51" s="13">
        <f>SUM(G52:G57)</f>
        <v>338.4</v>
      </c>
      <c r="H51" s="13"/>
      <c r="I51" s="13"/>
      <c r="J51" s="41"/>
    </row>
    <row r="52" spans="1:10" ht="28.5">
      <c r="A52" s="10" t="s">
        <v>17</v>
      </c>
      <c r="B52" s="21" t="s">
        <v>131</v>
      </c>
      <c r="C52" s="18" t="s">
        <v>132</v>
      </c>
      <c r="D52" s="11">
        <v>200</v>
      </c>
      <c r="E52" s="11" t="s">
        <v>130</v>
      </c>
      <c r="F52" s="15"/>
      <c r="G52" s="11">
        <f>D52*1600/10000</f>
        <v>32</v>
      </c>
      <c r="H52" s="11"/>
      <c r="I52" s="38" t="s">
        <v>16</v>
      </c>
      <c r="J52" s="41"/>
    </row>
    <row r="53" spans="1:10" ht="28.5">
      <c r="A53" s="10" t="s">
        <v>69</v>
      </c>
      <c r="B53" s="21" t="s">
        <v>133</v>
      </c>
      <c r="C53" s="18" t="s">
        <v>134</v>
      </c>
      <c r="D53" s="11">
        <v>3000</v>
      </c>
      <c r="E53" s="11" t="s">
        <v>130</v>
      </c>
      <c r="F53" s="15"/>
      <c r="G53" s="11">
        <f>D53*300/10000</f>
        <v>90</v>
      </c>
      <c r="H53" s="11"/>
      <c r="I53" s="38" t="s">
        <v>16</v>
      </c>
      <c r="J53" s="41"/>
    </row>
    <row r="54" spans="1:10" ht="28.5">
      <c r="A54" s="35" t="s">
        <v>114</v>
      </c>
      <c r="B54" s="21" t="s">
        <v>135</v>
      </c>
      <c r="C54" s="17" t="s">
        <v>136</v>
      </c>
      <c r="D54" s="11">
        <v>600</v>
      </c>
      <c r="E54" s="11" t="s">
        <v>130</v>
      </c>
      <c r="F54" s="15"/>
      <c r="G54" s="11">
        <f>D54*1000/10000</f>
        <v>60</v>
      </c>
      <c r="H54" s="11"/>
      <c r="I54" s="38" t="s">
        <v>16</v>
      </c>
      <c r="J54" s="41"/>
    </row>
    <row r="55" spans="1:10" ht="28.5">
      <c r="A55" s="35" t="s">
        <v>124</v>
      </c>
      <c r="B55" s="15" t="s">
        <v>137</v>
      </c>
      <c r="C55" s="18"/>
      <c r="D55" s="11"/>
      <c r="E55" s="11"/>
      <c r="F55" s="15"/>
      <c r="G55" s="11"/>
      <c r="H55" s="11"/>
      <c r="I55" s="13"/>
      <c r="J55" s="41"/>
    </row>
    <row r="56" spans="1:10" s="2" customFormat="1" ht="42.75">
      <c r="A56" s="28" t="s">
        <v>138</v>
      </c>
      <c r="B56" s="29" t="s">
        <v>139</v>
      </c>
      <c r="C56" s="23" t="s">
        <v>140</v>
      </c>
      <c r="D56" s="22">
        <v>3</v>
      </c>
      <c r="E56" s="22" t="s">
        <v>103</v>
      </c>
      <c r="F56" s="29" t="s">
        <v>141</v>
      </c>
      <c r="G56" s="22">
        <f>D56*600*730/10000</f>
        <v>131.4</v>
      </c>
      <c r="H56" s="22"/>
      <c r="I56" s="22" t="s">
        <v>56</v>
      </c>
      <c r="J56" s="40"/>
    </row>
    <row r="57" spans="1:10" ht="28.5">
      <c r="A57" s="35" t="s">
        <v>142</v>
      </c>
      <c r="B57" s="21" t="s">
        <v>143</v>
      </c>
      <c r="C57" s="17" t="s">
        <v>99</v>
      </c>
      <c r="D57" s="11">
        <v>1</v>
      </c>
      <c r="E57" s="27" t="s">
        <v>103</v>
      </c>
      <c r="F57" s="15"/>
      <c r="G57" s="11">
        <f>D57*25</f>
        <v>25</v>
      </c>
      <c r="H57" s="11"/>
      <c r="I57" s="38" t="s">
        <v>16</v>
      </c>
      <c r="J57" s="41"/>
    </row>
    <row r="58" spans="1:10" s="2" customFormat="1" ht="14.25">
      <c r="A58" s="33" t="s">
        <v>144</v>
      </c>
      <c r="B58" s="20" t="s">
        <v>145</v>
      </c>
      <c r="C58" s="31"/>
      <c r="D58" s="22"/>
      <c r="E58" s="22"/>
      <c r="F58" s="30"/>
      <c r="G58" s="20">
        <f>SUM(G59:G60)</f>
        <v>82.8</v>
      </c>
      <c r="H58" s="20"/>
      <c r="I58" s="30"/>
      <c r="J58" s="40"/>
    </row>
    <row r="59" spans="1:10" s="2" customFormat="1" ht="42.75">
      <c r="A59" s="28" t="s">
        <v>17</v>
      </c>
      <c r="B59" s="29" t="s">
        <v>146</v>
      </c>
      <c r="C59" s="23" t="s">
        <v>147</v>
      </c>
      <c r="D59" s="22">
        <v>3.2</v>
      </c>
      <c r="E59" s="37" t="s">
        <v>21</v>
      </c>
      <c r="F59" s="29" t="s">
        <v>148</v>
      </c>
      <c r="G59" s="22">
        <f>D59*20</f>
        <v>64</v>
      </c>
      <c r="H59" s="22"/>
      <c r="I59" s="22" t="s">
        <v>56</v>
      </c>
      <c r="J59" s="40"/>
    </row>
    <row r="60" spans="1:10" s="2" customFormat="1" ht="45" customHeight="1">
      <c r="A60" s="28" t="s">
        <v>69</v>
      </c>
      <c r="B60" s="29" t="s">
        <v>149</v>
      </c>
      <c r="C60" s="23" t="s">
        <v>150</v>
      </c>
      <c r="D60" s="22">
        <v>94</v>
      </c>
      <c r="E60" s="37" t="s">
        <v>151</v>
      </c>
      <c r="F60" s="29" t="s">
        <v>152</v>
      </c>
      <c r="G60" s="22">
        <f>D60*2000/10000</f>
        <v>18.8</v>
      </c>
      <c r="H60" s="22"/>
      <c r="I60" s="22" t="s">
        <v>56</v>
      </c>
      <c r="J60" s="40"/>
    </row>
    <row r="61" spans="1:10" ht="18" customHeight="1">
      <c r="A61" s="12" t="s">
        <v>153</v>
      </c>
      <c r="B61" s="13" t="s">
        <v>154</v>
      </c>
      <c r="C61" s="18"/>
      <c r="D61" s="11"/>
      <c r="E61" s="11"/>
      <c r="F61" s="15"/>
      <c r="G61" s="13">
        <f>SUM(G62:G62)</f>
        <v>282</v>
      </c>
      <c r="H61" s="13"/>
      <c r="I61" s="11"/>
      <c r="J61" s="41"/>
    </row>
    <row r="62" spans="1:10" s="2" customFormat="1" ht="28.5">
      <c r="A62" s="28" t="s">
        <v>17</v>
      </c>
      <c r="B62" s="29" t="s">
        <v>155</v>
      </c>
      <c r="C62" s="31" t="s">
        <v>156</v>
      </c>
      <c r="D62" s="22">
        <v>94</v>
      </c>
      <c r="E62" s="22" t="s">
        <v>151</v>
      </c>
      <c r="F62" s="23" t="s">
        <v>157</v>
      </c>
      <c r="G62" s="22">
        <f>D62*3</f>
        <v>282</v>
      </c>
      <c r="H62" s="22"/>
      <c r="I62" s="22" t="s">
        <v>56</v>
      </c>
      <c r="J62" s="40"/>
    </row>
    <row r="63" spans="1:10" s="3" customFormat="1" ht="14.25">
      <c r="A63" s="33" t="s">
        <v>158</v>
      </c>
      <c r="B63" s="34" t="s">
        <v>159</v>
      </c>
      <c r="C63" s="19"/>
      <c r="D63" s="20"/>
      <c r="E63" s="20"/>
      <c r="F63" s="19"/>
      <c r="G63" s="20">
        <f>SUM(G64:G65)</f>
        <v>150</v>
      </c>
      <c r="H63" s="20"/>
      <c r="I63" s="20"/>
      <c r="J63" s="40"/>
    </row>
    <row r="64" spans="1:10" s="2" customFormat="1" ht="28.5">
      <c r="A64" s="28" t="s">
        <v>17</v>
      </c>
      <c r="B64" s="29" t="s">
        <v>160</v>
      </c>
      <c r="C64" s="31"/>
      <c r="D64" s="22">
        <v>30</v>
      </c>
      <c r="E64" s="22" t="s">
        <v>130</v>
      </c>
      <c r="F64" s="23" t="s">
        <v>161</v>
      </c>
      <c r="G64" s="22"/>
      <c r="H64" s="22"/>
      <c r="I64" s="22" t="s">
        <v>56</v>
      </c>
      <c r="J64" s="40"/>
    </row>
    <row r="65" spans="1:10" s="2" customFormat="1" ht="28.5">
      <c r="A65" s="28" t="s">
        <v>162</v>
      </c>
      <c r="B65" s="29" t="s">
        <v>163</v>
      </c>
      <c r="C65" s="23" t="s">
        <v>164</v>
      </c>
      <c r="D65" s="22">
        <v>20</v>
      </c>
      <c r="E65" s="22"/>
      <c r="F65" s="23" t="s">
        <v>165</v>
      </c>
      <c r="G65" s="22">
        <v>150</v>
      </c>
      <c r="H65" s="22"/>
      <c r="I65" s="22" t="s">
        <v>56</v>
      </c>
      <c r="J65" s="40"/>
    </row>
    <row r="66" spans="1:10" ht="28.5">
      <c r="A66" s="12" t="s">
        <v>166</v>
      </c>
      <c r="B66" s="25" t="s">
        <v>167</v>
      </c>
      <c r="C66" s="18"/>
      <c r="D66" s="11"/>
      <c r="E66" s="11"/>
      <c r="F66" s="15"/>
      <c r="G66" s="13">
        <f>SUM(G67:G69)</f>
        <v>3</v>
      </c>
      <c r="H66" s="13"/>
      <c r="I66" s="11"/>
      <c r="J66" s="41"/>
    </row>
    <row r="67" spans="1:10" ht="28.5">
      <c r="A67" s="10" t="s">
        <v>17</v>
      </c>
      <c r="B67" s="15" t="s">
        <v>168</v>
      </c>
      <c r="C67" s="17" t="s">
        <v>169</v>
      </c>
      <c r="D67" s="11">
        <v>10</v>
      </c>
      <c r="E67" s="11" t="s">
        <v>170</v>
      </c>
      <c r="F67" s="15" t="s">
        <v>171</v>
      </c>
      <c r="G67" s="11">
        <v>1</v>
      </c>
      <c r="H67" s="11"/>
      <c r="I67" s="22" t="s">
        <v>56</v>
      </c>
      <c r="J67" s="41"/>
    </row>
    <row r="68" spans="1:10" ht="28.5">
      <c r="A68" s="10" t="s">
        <v>69</v>
      </c>
      <c r="B68" s="15" t="s">
        <v>172</v>
      </c>
      <c r="C68" s="17" t="s">
        <v>169</v>
      </c>
      <c r="D68" s="11">
        <v>10</v>
      </c>
      <c r="E68" s="11" t="s">
        <v>170</v>
      </c>
      <c r="F68" s="15" t="s">
        <v>171</v>
      </c>
      <c r="G68" s="11">
        <v>1</v>
      </c>
      <c r="H68" s="11"/>
      <c r="I68" s="22" t="s">
        <v>56</v>
      </c>
      <c r="J68" s="41"/>
    </row>
    <row r="69" spans="1:10" ht="28.5">
      <c r="A69" s="10" t="s">
        <v>77</v>
      </c>
      <c r="B69" s="15" t="s">
        <v>173</v>
      </c>
      <c r="C69" s="17" t="s">
        <v>169</v>
      </c>
      <c r="D69" s="11">
        <v>10</v>
      </c>
      <c r="E69" s="11" t="s">
        <v>170</v>
      </c>
      <c r="F69" s="15" t="s">
        <v>171</v>
      </c>
      <c r="G69" s="11">
        <v>1</v>
      </c>
      <c r="H69" s="11"/>
      <c r="I69" s="22" t="s">
        <v>56</v>
      </c>
      <c r="J69" s="41"/>
    </row>
    <row r="70" spans="1:10" s="1" customFormat="1" ht="14.25">
      <c r="A70" s="12" t="s">
        <v>174</v>
      </c>
      <c r="B70" s="14" t="s">
        <v>175</v>
      </c>
      <c r="C70" s="13"/>
      <c r="D70" s="13"/>
      <c r="E70" s="13"/>
      <c r="F70" s="14"/>
      <c r="G70" s="13">
        <f>G5+G32+G51+G58+G61+G63</f>
        <v>2273.8599999999997</v>
      </c>
      <c r="H70" s="13"/>
      <c r="I70" s="13"/>
      <c r="J70" s="41"/>
    </row>
    <row r="71" spans="1:10" ht="14.25">
      <c r="A71" s="42" t="s">
        <v>176</v>
      </c>
      <c r="B71" s="42"/>
      <c r="C71" s="43" t="s">
        <v>177</v>
      </c>
      <c r="D71" s="43" t="s">
        <v>178</v>
      </c>
      <c r="E71" s="43"/>
      <c r="F71" s="44" t="s">
        <v>179</v>
      </c>
      <c r="G71" s="43"/>
      <c r="H71" s="43"/>
      <c r="I71" s="43"/>
      <c r="J71" s="45"/>
    </row>
  </sheetData>
  <sheetProtection/>
  <mergeCells count="15">
    <mergeCell ref="A1:J1"/>
    <mergeCell ref="D2:F2"/>
    <mergeCell ref="D3:E3"/>
    <mergeCell ref="A71:B71"/>
    <mergeCell ref="A2:A4"/>
    <mergeCell ref="B2:B4"/>
    <mergeCell ref="C2:C4"/>
    <mergeCell ref="F3:F4"/>
    <mergeCell ref="F8:F12"/>
    <mergeCell ref="F14:F18"/>
    <mergeCell ref="F20:F21"/>
    <mergeCell ref="G2:G4"/>
    <mergeCell ref="H2:H4"/>
    <mergeCell ref="I3:I4"/>
    <mergeCell ref="J2:J4"/>
  </mergeCells>
  <printOptions/>
  <pageMargins left="0.5118110236220472" right="0.4330708661417323" top="0.7874015748031497" bottom="0.7874015748031497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jjglk</dc:creator>
  <cp:keywords/>
  <dc:description/>
  <cp:lastModifiedBy>LENOVO04134</cp:lastModifiedBy>
  <cp:lastPrinted>2019-03-19T00:36:20Z</cp:lastPrinted>
  <dcterms:created xsi:type="dcterms:W3CDTF">2019-02-11T02:56:17Z</dcterms:created>
  <dcterms:modified xsi:type="dcterms:W3CDTF">2019-04-07T07:29:26Z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